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growill-my.sharepoint.com/personal/g_lukoseviciute_auga_lt/Documents/Desktop/"/>
    </mc:Choice>
  </mc:AlternateContent>
  <xr:revisionPtr revIDLastSave="3515" documentId="13_ncr:1_{DB1B1FD8-27D9-4BD1-8AFD-29B89D1CB396}" xr6:coauthVersionLast="47" xr6:coauthVersionMax="47" xr10:uidLastSave="{DA8C482D-AB6F-44D7-9C05-6C81452DD10A}"/>
  <bookViews>
    <workbookView xWindow="28680" yWindow="-120" windowWidth="29040" windowHeight="15840" activeTab="4" xr2:uid="{D67E98B7-3BC8-479A-9020-20B29EC53A35}"/>
  </bookViews>
  <sheets>
    <sheet name="BS" sheetId="1" r:id="rId1"/>
    <sheet name="CFS" sheetId="3" r:id="rId2"/>
    <sheet name="PL" sheetId="4" r:id="rId3"/>
    <sheet name="OPEX" sheetId="5" r:id="rId4"/>
    <sheet name="KPI" sheetId="8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________ene1" localSheetId="4">'[1]Prod Direct'!#REF!</definedName>
    <definedName name="________ene1" localSheetId="2">'[1]Prod Direct'!#REF!</definedName>
    <definedName name="________ene1">'[1]Prod Direct'!#REF!</definedName>
    <definedName name="________ene2" localSheetId="4">'[1]Prod Direct'!#REF!</definedName>
    <definedName name="________ene2" localSheetId="2">'[1]Prod Direct'!#REF!</definedName>
    <definedName name="________ene2">'[1]Prod Direct'!#REF!</definedName>
    <definedName name="________ene3" localSheetId="4">'[1]Prod Direct'!#REF!</definedName>
    <definedName name="________ene3" localSheetId="2">'[1]Prod Direct'!#REF!</definedName>
    <definedName name="________ene3">'[1]Prod Direct'!#REF!</definedName>
    <definedName name="________ene4" localSheetId="4">'[1]Prod Direct'!#REF!</definedName>
    <definedName name="________ene4" localSheetId="2">'[1]Prod Direct'!#REF!</definedName>
    <definedName name="________ene4">'[1]Prod Direct'!#REF!</definedName>
    <definedName name="________ene5" localSheetId="4">'[1]Prod Direct'!#REF!</definedName>
    <definedName name="________ene5" localSheetId="2">'[1]Prod Direct'!#REF!</definedName>
    <definedName name="________ene5">'[1]Prod Direct'!#REF!</definedName>
    <definedName name="________ene6" localSheetId="4">'[1]Prod Direct'!#REF!</definedName>
    <definedName name="________ene6" localSheetId="2">'[1]Prod Direct'!#REF!</definedName>
    <definedName name="________ene6">'[1]Prod Direct'!#REF!</definedName>
    <definedName name="________ene7" localSheetId="4">'[1]Prod Direct'!#REF!</definedName>
    <definedName name="________ene7" localSheetId="2">'[1]Prod Direct'!#REF!</definedName>
    <definedName name="________ene7">'[1]Prod Direct'!#REF!</definedName>
    <definedName name="________ene8" localSheetId="4">'[1]Prod Direct'!#REF!</definedName>
    <definedName name="________ene8" localSheetId="2">'[1]Prod Direct'!#REF!</definedName>
    <definedName name="________ene8">'[1]Prod Direct'!#REF!</definedName>
    <definedName name="________la1" localSheetId="4">'[1]Prod Direct'!#REF!</definedName>
    <definedName name="________la1" localSheetId="2">'[1]Prod Direct'!#REF!</definedName>
    <definedName name="________la1">'[1]Prod Direct'!#REF!</definedName>
    <definedName name="________la2" localSheetId="4">'[1]Prod Direct'!#REF!</definedName>
    <definedName name="________la2" localSheetId="2">'[1]Prod Direct'!#REF!</definedName>
    <definedName name="________la2">'[1]Prod Direct'!#REF!</definedName>
    <definedName name="________la3" localSheetId="4">'[1]Prod Direct'!#REF!</definedName>
    <definedName name="________la3" localSheetId="2">'[1]Prod Direct'!#REF!</definedName>
    <definedName name="________la3">'[1]Prod Direct'!#REF!</definedName>
    <definedName name="________la4" localSheetId="4">'[1]Prod Direct'!#REF!</definedName>
    <definedName name="________la4" localSheetId="2">'[1]Prod Direct'!#REF!</definedName>
    <definedName name="________la4">'[1]Prod Direct'!#REF!</definedName>
    <definedName name="________la5" localSheetId="4">'[1]Prod Direct'!#REF!</definedName>
    <definedName name="________la5" localSheetId="2">'[1]Prod Direct'!#REF!</definedName>
    <definedName name="________la5">'[1]Prod Direct'!#REF!</definedName>
    <definedName name="________la6" localSheetId="4">'[1]Prod Direct'!#REF!</definedName>
    <definedName name="________la6" localSheetId="2">'[1]Prod Direct'!#REF!</definedName>
    <definedName name="________la6">'[1]Prod Direct'!#REF!</definedName>
    <definedName name="________la7" localSheetId="4">'[1]Prod Direct'!#REF!</definedName>
    <definedName name="________la7" localSheetId="2">'[1]Prod Direct'!#REF!</definedName>
    <definedName name="________la7">'[1]Prod Direct'!#REF!</definedName>
    <definedName name="________la8" localSheetId="4">'[1]Prod Direct'!#REF!</definedName>
    <definedName name="________la8" localSheetId="2">'[1]Prod Direct'!#REF!</definedName>
    <definedName name="________la8">'[1]Prod Direct'!#REF!</definedName>
    <definedName name="________to1" localSheetId="4">'[1]Prod Direct'!#REF!</definedName>
    <definedName name="________to1" localSheetId="2">'[1]Prod Direct'!#REF!</definedName>
    <definedName name="________to1">'[1]Prod Direct'!#REF!</definedName>
    <definedName name="________to2" localSheetId="4">'[1]Prod Direct'!#REF!</definedName>
    <definedName name="________to2" localSheetId="2">'[1]Prod Direct'!#REF!</definedName>
    <definedName name="________to2">'[1]Prod Direct'!#REF!</definedName>
    <definedName name="________to3" localSheetId="4">'[1]Prod Direct'!#REF!</definedName>
    <definedName name="________to3" localSheetId="2">'[1]Prod Direct'!#REF!</definedName>
    <definedName name="________to3">'[1]Prod Direct'!#REF!</definedName>
    <definedName name="________to4" localSheetId="4">'[1]Prod Direct'!#REF!</definedName>
    <definedName name="________to4" localSheetId="2">'[1]Prod Direct'!#REF!</definedName>
    <definedName name="________to4">'[1]Prod Direct'!#REF!</definedName>
    <definedName name="________to5" localSheetId="4">'[1]Prod Direct'!#REF!</definedName>
    <definedName name="________to5" localSheetId="2">'[1]Prod Direct'!#REF!</definedName>
    <definedName name="________to5">'[1]Prod Direct'!#REF!</definedName>
    <definedName name="________to6" localSheetId="4">'[1]Prod Direct'!#REF!</definedName>
    <definedName name="________to6" localSheetId="2">'[1]Prod Direct'!#REF!</definedName>
    <definedName name="________to6">'[1]Prod Direct'!#REF!</definedName>
    <definedName name="________to7" localSheetId="4">'[1]Prod Direct'!#REF!</definedName>
    <definedName name="________to7" localSheetId="2">'[1]Prod Direct'!#REF!</definedName>
    <definedName name="________to7">'[1]Prod Direct'!#REF!</definedName>
    <definedName name="________to8" localSheetId="4">'[1]Prod Direct'!#REF!</definedName>
    <definedName name="________to8" localSheetId="2">'[1]Prod Direct'!#REF!</definedName>
    <definedName name="________to8">'[1]Prod Direct'!#REF!</definedName>
    <definedName name="_______ene1" localSheetId="4">'[1]Prod Direct'!#REF!</definedName>
    <definedName name="_______ene1" localSheetId="2">'[1]Prod Direct'!#REF!</definedName>
    <definedName name="_______ene1">'[1]Prod Direct'!#REF!</definedName>
    <definedName name="_______ene2" localSheetId="4">'[1]Prod Direct'!#REF!</definedName>
    <definedName name="_______ene2" localSheetId="2">'[1]Prod Direct'!#REF!</definedName>
    <definedName name="_______ene2">'[1]Prod Direct'!#REF!</definedName>
    <definedName name="_______ene3" localSheetId="4">'[1]Prod Direct'!#REF!</definedName>
    <definedName name="_______ene3" localSheetId="2">'[1]Prod Direct'!#REF!</definedName>
    <definedName name="_______ene3">'[1]Prod Direct'!#REF!</definedName>
    <definedName name="_______ene4" localSheetId="4">'[1]Prod Direct'!#REF!</definedName>
    <definedName name="_______ene4" localSheetId="2">'[1]Prod Direct'!#REF!</definedName>
    <definedName name="_______ene4">'[1]Prod Direct'!#REF!</definedName>
    <definedName name="_______ene5" localSheetId="4">'[1]Prod Direct'!#REF!</definedName>
    <definedName name="_______ene5" localSheetId="2">'[1]Prod Direct'!#REF!</definedName>
    <definedName name="_______ene5">'[1]Prod Direct'!#REF!</definedName>
    <definedName name="_______ene6" localSheetId="4">'[1]Prod Direct'!#REF!</definedName>
    <definedName name="_______ene6" localSheetId="2">'[1]Prod Direct'!#REF!</definedName>
    <definedName name="_______ene6">'[1]Prod Direct'!#REF!</definedName>
    <definedName name="_______ene7" localSheetId="4">'[1]Prod Direct'!#REF!</definedName>
    <definedName name="_______ene7" localSheetId="2">'[1]Prod Direct'!#REF!</definedName>
    <definedName name="_______ene7">'[1]Prod Direct'!#REF!</definedName>
    <definedName name="_______ene8" localSheetId="4">'[1]Prod Direct'!#REF!</definedName>
    <definedName name="_______ene8" localSheetId="2">'[1]Prod Direct'!#REF!</definedName>
    <definedName name="_______ene8">'[1]Prod Direct'!#REF!</definedName>
    <definedName name="_______la1" localSheetId="4">'[1]Prod Direct'!#REF!</definedName>
    <definedName name="_______la1" localSheetId="2">'[1]Prod Direct'!#REF!</definedName>
    <definedName name="_______la1">'[1]Prod Direct'!#REF!</definedName>
    <definedName name="_______la2" localSheetId="4">'[1]Prod Direct'!#REF!</definedName>
    <definedName name="_______la2" localSheetId="2">'[1]Prod Direct'!#REF!</definedName>
    <definedName name="_______la2">'[1]Prod Direct'!#REF!</definedName>
    <definedName name="_______la3" localSheetId="4">'[1]Prod Direct'!#REF!</definedName>
    <definedName name="_______la3" localSheetId="2">'[1]Prod Direct'!#REF!</definedName>
    <definedName name="_______la3">'[1]Prod Direct'!#REF!</definedName>
    <definedName name="_______la4" localSheetId="4">'[1]Prod Direct'!#REF!</definedName>
    <definedName name="_______la4" localSheetId="2">'[1]Prod Direct'!#REF!</definedName>
    <definedName name="_______la4">'[1]Prod Direct'!#REF!</definedName>
    <definedName name="_______la5" localSheetId="4">'[1]Prod Direct'!#REF!</definedName>
    <definedName name="_______la5" localSheetId="2">'[1]Prod Direct'!#REF!</definedName>
    <definedName name="_______la5">'[1]Prod Direct'!#REF!</definedName>
    <definedName name="_______la6" localSheetId="4">'[1]Prod Direct'!#REF!</definedName>
    <definedName name="_______la6" localSheetId="2">'[1]Prod Direct'!#REF!</definedName>
    <definedName name="_______la6">'[1]Prod Direct'!#REF!</definedName>
    <definedName name="_______la7" localSheetId="4">'[1]Prod Direct'!#REF!</definedName>
    <definedName name="_______la7" localSheetId="2">'[1]Prod Direct'!#REF!</definedName>
    <definedName name="_______la7">'[1]Prod Direct'!#REF!</definedName>
    <definedName name="_______la8" localSheetId="4">'[1]Prod Direct'!#REF!</definedName>
    <definedName name="_______la8" localSheetId="2">'[1]Prod Direct'!#REF!</definedName>
    <definedName name="_______la8">'[1]Prod Direct'!#REF!</definedName>
    <definedName name="_______to1" localSheetId="4">'[1]Prod Direct'!#REF!</definedName>
    <definedName name="_______to1" localSheetId="2">'[1]Prod Direct'!#REF!</definedName>
    <definedName name="_______to1">'[1]Prod Direct'!#REF!</definedName>
    <definedName name="_______to2" localSheetId="4">'[1]Prod Direct'!#REF!</definedName>
    <definedName name="_______to2" localSheetId="2">'[1]Prod Direct'!#REF!</definedName>
    <definedName name="_______to2">'[1]Prod Direct'!#REF!</definedName>
    <definedName name="_______to3" localSheetId="4">'[1]Prod Direct'!#REF!</definedName>
    <definedName name="_______to3" localSheetId="2">'[1]Prod Direct'!#REF!</definedName>
    <definedName name="_______to3">'[1]Prod Direct'!#REF!</definedName>
    <definedName name="_______to4" localSheetId="4">'[1]Prod Direct'!#REF!</definedName>
    <definedName name="_______to4" localSheetId="2">'[1]Prod Direct'!#REF!</definedName>
    <definedName name="_______to4">'[1]Prod Direct'!#REF!</definedName>
    <definedName name="_______to5" localSheetId="4">'[1]Prod Direct'!#REF!</definedName>
    <definedName name="_______to5" localSheetId="2">'[1]Prod Direct'!#REF!</definedName>
    <definedName name="_______to5">'[1]Prod Direct'!#REF!</definedName>
    <definedName name="_______to6" localSheetId="4">'[1]Prod Direct'!#REF!</definedName>
    <definedName name="_______to6" localSheetId="2">'[1]Prod Direct'!#REF!</definedName>
    <definedName name="_______to6">'[1]Prod Direct'!#REF!</definedName>
    <definedName name="_______to7" localSheetId="4">'[1]Prod Direct'!#REF!</definedName>
    <definedName name="_______to7" localSheetId="2">'[1]Prod Direct'!#REF!</definedName>
    <definedName name="_______to7">'[1]Prod Direct'!#REF!</definedName>
    <definedName name="_______to8" localSheetId="4">'[1]Prod Direct'!#REF!</definedName>
    <definedName name="_______to8" localSheetId="2">'[1]Prod Direct'!#REF!</definedName>
    <definedName name="_______to8">'[1]Prod Direct'!#REF!</definedName>
    <definedName name="______ene1" localSheetId="4">'[1]Prod Direct'!#REF!</definedName>
    <definedName name="______ene1" localSheetId="2">'[1]Prod Direct'!#REF!</definedName>
    <definedName name="______ene1">'[1]Prod Direct'!#REF!</definedName>
    <definedName name="______ene2" localSheetId="4">'[1]Prod Direct'!#REF!</definedName>
    <definedName name="______ene2" localSheetId="2">'[1]Prod Direct'!#REF!</definedName>
    <definedName name="______ene2">'[1]Prod Direct'!#REF!</definedName>
    <definedName name="______ene3" localSheetId="4">'[1]Prod Direct'!#REF!</definedName>
    <definedName name="______ene3" localSheetId="2">'[1]Prod Direct'!#REF!</definedName>
    <definedName name="______ene3">'[1]Prod Direct'!#REF!</definedName>
    <definedName name="______ene4" localSheetId="4">'[1]Prod Direct'!#REF!</definedName>
    <definedName name="______ene4" localSheetId="2">'[1]Prod Direct'!#REF!</definedName>
    <definedName name="______ene4">'[1]Prod Direct'!#REF!</definedName>
    <definedName name="______ene5" localSheetId="4">'[1]Prod Direct'!#REF!</definedName>
    <definedName name="______ene5" localSheetId="2">'[1]Prod Direct'!#REF!</definedName>
    <definedName name="______ene5">'[1]Prod Direct'!#REF!</definedName>
    <definedName name="______ene6" localSheetId="4">'[1]Prod Direct'!#REF!</definedName>
    <definedName name="______ene6" localSheetId="2">'[1]Prod Direct'!#REF!</definedName>
    <definedName name="______ene6">'[1]Prod Direct'!#REF!</definedName>
    <definedName name="______ene7" localSheetId="4">'[1]Prod Direct'!#REF!</definedName>
    <definedName name="______ene7" localSheetId="2">'[1]Prod Direct'!#REF!</definedName>
    <definedName name="______ene7">'[1]Prod Direct'!#REF!</definedName>
    <definedName name="______ene8" localSheetId="4">'[1]Prod Direct'!#REF!</definedName>
    <definedName name="______ene8" localSheetId="2">'[1]Prod Direct'!#REF!</definedName>
    <definedName name="______ene8">'[1]Prod Direct'!#REF!</definedName>
    <definedName name="______la1" localSheetId="4">'[1]Prod Direct'!#REF!</definedName>
    <definedName name="______la1" localSheetId="2">'[1]Prod Direct'!#REF!</definedName>
    <definedName name="______la1">'[1]Prod Direct'!#REF!</definedName>
    <definedName name="______la2" localSheetId="4">'[1]Prod Direct'!#REF!</definedName>
    <definedName name="______la2" localSheetId="2">'[1]Prod Direct'!#REF!</definedName>
    <definedName name="______la2">'[1]Prod Direct'!#REF!</definedName>
    <definedName name="______la3" localSheetId="4">'[1]Prod Direct'!#REF!</definedName>
    <definedName name="______la3" localSheetId="2">'[1]Prod Direct'!#REF!</definedName>
    <definedName name="______la3">'[1]Prod Direct'!#REF!</definedName>
    <definedName name="______la4" localSheetId="4">'[1]Prod Direct'!#REF!</definedName>
    <definedName name="______la4" localSheetId="2">'[1]Prod Direct'!#REF!</definedName>
    <definedName name="______la4">'[1]Prod Direct'!#REF!</definedName>
    <definedName name="______la5" localSheetId="4">'[1]Prod Direct'!#REF!</definedName>
    <definedName name="______la5" localSheetId="2">'[1]Prod Direct'!#REF!</definedName>
    <definedName name="______la5">'[1]Prod Direct'!#REF!</definedName>
    <definedName name="______la6" localSheetId="4">'[1]Prod Direct'!#REF!</definedName>
    <definedName name="______la6" localSheetId="2">'[1]Prod Direct'!#REF!</definedName>
    <definedName name="______la6">'[1]Prod Direct'!#REF!</definedName>
    <definedName name="______la7" localSheetId="4">'[1]Prod Direct'!#REF!</definedName>
    <definedName name="______la7" localSheetId="2">'[1]Prod Direct'!#REF!</definedName>
    <definedName name="______la7">'[1]Prod Direct'!#REF!</definedName>
    <definedName name="______la8" localSheetId="4">'[1]Prod Direct'!#REF!</definedName>
    <definedName name="______la8" localSheetId="2">'[1]Prod Direct'!#REF!</definedName>
    <definedName name="______la8">'[1]Prod Direct'!#REF!</definedName>
    <definedName name="______to1" localSheetId="4">'[1]Prod Direct'!#REF!</definedName>
    <definedName name="______to1" localSheetId="2">'[1]Prod Direct'!#REF!</definedName>
    <definedName name="______to1">'[1]Prod Direct'!#REF!</definedName>
    <definedName name="______to2" localSheetId="4">'[1]Prod Direct'!#REF!</definedName>
    <definedName name="______to2" localSheetId="2">'[1]Prod Direct'!#REF!</definedName>
    <definedName name="______to2">'[1]Prod Direct'!#REF!</definedName>
    <definedName name="______to3" localSheetId="4">'[1]Prod Direct'!#REF!</definedName>
    <definedName name="______to3" localSheetId="2">'[1]Prod Direct'!#REF!</definedName>
    <definedName name="______to3">'[1]Prod Direct'!#REF!</definedName>
    <definedName name="______to4" localSheetId="4">'[1]Prod Direct'!#REF!</definedName>
    <definedName name="______to4" localSheetId="2">'[1]Prod Direct'!#REF!</definedName>
    <definedName name="______to4">'[1]Prod Direct'!#REF!</definedName>
    <definedName name="______to5" localSheetId="4">'[1]Prod Direct'!#REF!</definedName>
    <definedName name="______to5" localSheetId="2">'[1]Prod Direct'!#REF!</definedName>
    <definedName name="______to5">'[1]Prod Direct'!#REF!</definedName>
    <definedName name="______to6" localSheetId="4">'[1]Prod Direct'!#REF!</definedName>
    <definedName name="______to6" localSheetId="2">'[1]Prod Direct'!#REF!</definedName>
    <definedName name="______to6">'[1]Prod Direct'!#REF!</definedName>
    <definedName name="______to7" localSheetId="4">'[1]Prod Direct'!#REF!</definedName>
    <definedName name="______to7" localSheetId="2">'[1]Prod Direct'!#REF!</definedName>
    <definedName name="______to7">'[1]Prod Direct'!#REF!</definedName>
    <definedName name="______to8" localSheetId="4">'[1]Prod Direct'!#REF!</definedName>
    <definedName name="______to8" localSheetId="2">'[1]Prod Direct'!#REF!</definedName>
    <definedName name="______to8">'[1]Prod Direct'!#REF!</definedName>
    <definedName name="_____ene1" localSheetId="4">'[1]Prod Direct'!#REF!</definedName>
    <definedName name="_____ene1" localSheetId="2">'[1]Prod Direct'!#REF!</definedName>
    <definedName name="_____ene1">'[1]Prod Direct'!#REF!</definedName>
    <definedName name="_____ene2" localSheetId="4">'[1]Prod Direct'!#REF!</definedName>
    <definedName name="_____ene2" localSheetId="2">'[1]Prod Direct'!#REF!</definedName>
    <definedName name="_____ene2">'[1]Prod Direct'!#REF!</definedName>
    <definedName name="_____ene3" localSheetId="4">'[1]Prod Direct'!#REF!</definedName>
    <definedName name="_____ene3" localSheetId="2">'[1]Prod Direct'!#REF!</definedName>
    <definedName name="_____ene3">'[1]Prod Direct'!#REF!</definedName>
    <definedName name="_____ene4" localSheetId="4">'[1]Prod Direct'!#REF!</definedName>
    <definedName name="_____ene4" localSheetId="2">'[1]Prod Direct'!#REF!</definedName>
    <definedName name="_____ene4">'[1]Prod Direct'!#REF!</definedName>
    <definedName name="_____ene5" localSheetId="4">'[1]Prod Direct'!#REF!</definedName>
    <definedName name="_____ene5" localSheetId="2">'[1]Prod Direct'!#REF!</definedName>
    <definedName name="_____ene5">'[1]Prod Direct'!#REF!</definedName>
    <definedName name="_____ene6" localSheetId="4">'[1]Prod Direct'!#REF!</definedName>
    <definedName name="_____ene6" localSheetId="2">'[1]Prod Direct'!#REF!</definedName>
    <definedName name="_____ene6">'[1]Prod Direct'!#REF!</definedName>
    <definedName name="_____ene7" localSheetId="4">'[1]Prod Direct'!#REF!</definedName>
    <definedName name="_____ene7" localSheetId="2">'[1]Prod Direct'!#REF!</definedName>
    <definedName name="_____ene7">'[1]Prod Direct'!#REF!</definedName>
    <definedName name="_____ene8" localSheetId="4">'[1]Prod Direct'!#REF!</definedName>
    <definedName name="_____ene8" localSheetId="2">'[1]Prod Direct'!#REF!</definedName>
    <definedName name="_____ene8">'[1]Prod Direct'!#REF!</definedName>
    <definedName name="_____la1" localSheetId="4">'[1]Prod Direct'!#REF!</definedName>
    <definedName name="_____la1" localSheetId="2">'[1]Prod Direct'!#REF!</definedName>
    <definedName name="_____la1">'[1]Prod Direct'!#REF!</definedName>
    <definedName name="_____la2" localSheetId="4">'[1]Prod Direct'!#REF!</definedName>
    <definedName name="_____la2" localSheetId="2">'[1]Prod Direct'!#REF!</definedName>
    <definedName name="_____la2">'[1]Prod Direct'!#REF!</definedName>
    <definedName name="_____la3" localSheetId="4">'[1]Prod Direct'!#REF!</definedName>
    <definedName name="_____la3" localSheetId="2">'[1]Prod Direct'!#REF!</definedName>
    <definedName name="_____la3">'[1]Prod Direct'!#REF!</definedName>
    <definedName name="_____la4" localSheetId="4">'[1]Prod Direct'!#REF!</definedName>
    <definedName name="_____la4" localSheetId="2">'[1]Prod Direct'!#REF!</definedName>
    <definedName name="_____la4">'[1]Prod Direct'!#REF!</definedName>
    <definedName name="_____la5" localSheetId="4">'[1]Prod Direct'!#REF!</definedName>
    <definedName name="_____la5" localSheetId="2">'[1]Prod Direct'!#REF!</definedName>
    <definedName name="_____la5">'[1]Prod Direct'!#REF!</definedName>
    <definedName name="_____la6" localSheetId="4">'[1]Prod Direct'!#REF!</definedName>
    <definedName name="_____la6" localSheetId="2">'[1]Prod Direct'!#REF!</definedName>
    <definedName name="_____la6">'[1]Prod Direct'!#REF!</definedName>
    <definedName name="_____la7" localSheetId="4">'[1]Prod Direct'!#REF!</definedName>
    <definedName name="_____la7" localSheetId="2">'[1]Prod Direct'!#REF!</definedName>
    <definedName name="_____la7">'[1]Prod Direct'!#REF!</definedName>
    <definedName name="_____la8" localSheetId="4">'[1]Prod Direct'!#REF!</definedName>
    <definedName name="_____la8" localSheetId="2">'[1]Prod Direct'!#REF!</definedName>
    <definedName name="_____la8">'[1]Prod Direct'!#REF!</definedName>
    <definedName name="_____to1" localSheetId="4">'[1]Prod Direct'!#REF!</definedName>
    <definedName name="_____to1" localSheetId="2">'[1]Prod Direct'!#REF!</definedName>
    <definedName name="_____to1">'[1]Prod Direct'!#REF!</definedName>
    <definedName name="_____to2" localSheetId="4">'[1]Prod Direct'!#REF!</definedName>
    <definedName name="_____to2" localSheetId="2">'[1]Prod Direct'!#REF!</definedName>
    <definedName name="_____to2">'[1]Prod Direct'!#REF!</definedName>
    <definedName name="_____to3" localSheetId="4">'[1]Prod Direct'!#REF!</definedName>
    <definedName name="_____to3" localSheetId="2">'[1]Prod Direct'!#REF!</definedName>
    <definedName name="_____to3">'[1]Prod Direct'!#REF!</definedName>
    <definedName name="_____to4" localSheetId="4">'[1]Prod Direct'!#REF!</definedName>
    <definedName name="_____to4" localSheetId="2">'[1]Prod Direct'!#REF!</definedName>
    <definedName name="_____to4">'[1]Prod Direct'!#REF!</definedName>
    <definedName name="_____to5" localSheetId="4">'[1]Prod Direct'!#REF!</definedName>
    <definedName name="_____to5" localSheetId="2">'[1]Prod Direct'!#REF!</definedName>
    <definedName name="_____to5">'[1]Prod Direct'!#REF!</definedName>
    <definedName name="_____to6" localSheetId="4">'[1]Prod Direct'!#REF!</definedName>
    <definedName name="_____to6" localSheetId="2">'[1]Prod Direct'!#REF!</definedName>
    <definedName name="_____to6">'[1]Prod Direct'!#REF!</definedName>
    <definedName name="_____to7" localSheetId="4">'[1]Prod Direct'!#REF!</definedName>
    <definedName name="_____to7" localSheetId="2">'[1]Prod Direct'!#REF!</definedName>
    <definedName name="_____to7">'[1]Prod Direct'!#REF!</definedName>
    <definedName name="_____to8" localSheetId="4">'[1]Prod Direct'!#REF!</definedName>
    <definedName name="_____to8" localSheetId="2">'[1]Prod Direct'!#REF!</definedName>
    <definedName name="_____to8">'[1]Prod Direct'!#REF!</definedName>
    <definedName name="____ene1" localSheetId="4">'[1]Prod Direct'!#REF!</definedName>
    <definedName name="____ene1" localSheetId="2">'[1]Prod Direct'!#REF!</definedName>
    <definedName name="____ene1">'[1]Prod Direct'!#REF!</definedName>
    <definedName name="____ene2" localSheetId="4">'[1]Prod Direct'!#REF!</definedName>
    <definedName name="____ene2" localSheetId="2">'[1]Prod Direct'!#REF!</definedName>
    <definedName name="____ene2">'[1]Prod Direct'!#REF!</definedName>
    <definedName name="____ene3" localSheetId="4">'[1]Prod Direct'!#REF!</definedName>
    <definedName name="____ene3" localSheetId="2">'[1]Prod Direct'!#REF!</definedName>
    <definedName name="____ene3">'[1]Prod Direct'!#REF!</definedName>
    <definedName name="____ene4" localSheetId="4">'[1]Prod Direct'!#REF!</definedName>
    <definedName name="____ene4" localSheetId="2">'[1]Prod Direct'!#REF!</definedName>
    <definedName name="____ene4">'[1]Prod Direct'!#REF!</definedName>
    <definedName name="____ene5" localSheetId="4">'[1]Prod Direct'!#REF!</definedName>
    <definedName name="____ene5" localSheetId="2">'[1]Prod Direct'!#REF!</definedName>
    <definedName name="____ene5">'[1]Prod Direct'!#REF!</definedName>
    <definedName name="____ene6" localSheetId="4">'[1]Prod Direct'!#REF!</definedName>
    <definedName name="____ene6" localSheetId="2">'[1]Prod Direct'!#REF!</definedName>
    <definedName name="____ene6">'[1]Prod Direct'!#REF!</definedName>
    <definedName name="____ene7" localSheetId="4">'[1]Prod Direct'!#REF!</definedName>
    <definedName name="____ene7" localSheetId="2">'[1]Prod Direct'!#REF!</definedName>
    <definedName name="____ene7">'[1]Prod Direct'!#REF!</definedName>
    <definedName name="____ene8" localSheetId="4">'[1]Prod Direct'!#REF!</definedName>
    <definedName name="____ene8" localSheetId="2">'[1]Prod Direct'!#REF!</definedName>
    <definedName name="____ene8">'[1]Prod Direct'!#REF!</definedName>
    <definedName name="____la1" localSheetId="4">'[1]Prod Direct'!#REF!</definedName>
    <definedName name="____la1" localSheetId="2">'[1]Prod Direct'!#REF!</definedName>
    <definedName name="____la1">'[1]Prod Direct'!#REF!</definedName>
    <definedName name="____la2" localSheetId="4">'[1]Prod Direct'!#REF!</definedName>
    <definedName name="____la2" localSheetId="2">'[1]Prod Direct'!#REF!</definedName>
    <definedName name="____la2">'[1]Prod Direct'!#REF!</definedName>
    <definedName name="____la3" localSheetId="4">'[1]Prod Direct'!#REF!</definedName>
    <definedName name="____la3" localSheetId="2">'[1]Prod Direct'!#REF!</definedName>
    <definedName name="____la3">'[1]Prod Direct'!#REF!</definedName>
    <definedName name="____la4" localSheetId="4">'[1]Prod Direct'!#REF!</definedName>
    <definedName name="____la4" localSheetId="2">'[1]Prod Direct'!#REF!</definedName>
    <definedName name="____la4">'[1]Prod Direct'!#REF!</definedName>
    <definedName name="____la5" localSheetId="4">'[1]Prod Direct'!#REF!</definedName>
    <definedName name="____la5" localSheetId="2">'[1]Prod Direct'!#REF!</definedName>
    <definedName name="____la5">'[1]Prod Direct'!#REF!</definedName>
    <definedName name="____la6" localSheetId="4">'[1]Prod Direct'!#REF!</definedName>
    <definedName name="____la6" localSheetId="2">'[1]Prod Direct'!#REF!</definedName>
    <definedName name="____la6">'[1]Prod Direct'!#REF!</definedName>
    <definedName name="____la7" localSheetId="4">'[1]Prod Direct'!#REF!</definedName>
    <definedName name="____la7" localSheetId="2">'[1]Prod Direct'!#REF!</definedName>
    <definedName name="____la7">'[1]Prod Direct'!#REF!</definedName>
    <definedName name="____la8" localSheetId="4">'[1]Prod Direct'!#REF!</definedName>
    <definedName name="____la8" localSheetId="2">'[1]Prod Direct'!#REF!</definedName>
    <definedName name="____la8">'[1]Prod Direct'!#REF!</definedName>
    <definedName name="____to1" localSheetId="4">'[1]Prod Direct'!#REF!</definedName>
    <definedName name="____to1" localSheetId="2">'[1]Prod Direct'!#REF!</definedName>
    <definedName name="____to1">'[1]Prod Direct'!#REF!</definedName>
    <definedName name="____to2" localSheetId="4">'[1]Prod Direct'!#REF!</definedName>
    <definedName name="____to2" localSheetId="2">'[1]Prod Direct'!#REF!</definedName>
    <definedName name="____to2">'[1]Prod Direct'!#REF!</definedName>
    <definedName name="____to3" localSheetId="4">'[1]Prod Direct'!#REF!</definedName>
    <definedName name="____to3" localSheetId="2">'[1]Prod Direct'!#REF!</definedName>
    <definedName name="____to3">'[1]Prod Direct'!#REF!</definedName>
    <definedName name="____to4" localSheetId="4">'[1]Prod Direct'!#REF!</definedName>
    <definedName name="____to4" localSheetId="2">'[1]Prod Direct'!#REF!</definedName>
    <definedName name="____to4">'[1]Prod Direct'!#REF!</definedName>
    <definedName name="____to5" localSheetId="4">'[1]Prod Direct'!#REF!</definedName>
    <definedName name="____to5" localSheetId="2">'[1]Prod Direct'!#REF!</definedName>
    <definedName name="____to5">'[1]Prod Direct'!#REF!</definedName>
    <definedName name="____to6" localSheetId="4">'[1]Prod Direct'!#REF!</definedName>
    <definedName name="____to6" localSheetId="2">'[1]Prod Direct'!#REF!</definedName>
    <definedName name="____to6">'[1]Prod Direct'!#REF!</definedName>
    <definedName name="____to7" localSheetId="4">'[1]Prod Direct'!#REF!</definedName>
    <definedName name="____to7" localSheetId="2">'[1]Prod Direct'!#REF!</definedName>
    <definedName name="____to7">'[1]Prod Direct'!#REF!</definedName>
    <definedName name="____to8" localSheetId="4">'[1]Prod Direct'!#REF!</definedName>
    <definedName name="____to8" localSheetId="2">'[1]Prod Direct'!#REF!</definedName>
    <definedName name="____to8">'[1]Prod Direct'!#REF!</definedName>
    <definedName name="___ene1" localSheetId="4">'[1]Prod Direct'!#REF!</definedName>
    <definedName name="___ene1" localSheetId="2">'[1]Prod Direct'!#REF!</definedName>
    <definedName name="___ene1">'[1]Prod Direct'!#REF!</definedName>
    <definedName name="___ene2" localSheetId="4">'[1]Prod Direct'!#REF!</definedName>
    <definedName name="___ene2" localSheetId="2">'[1]Prod Direct'!#REF!</definedName>
    <definedName name="___ene2">'[1]Prod Direct'!#REF!</definedName>
    <definedName name="___ene3" localSheetId="4">'[1]Prod Direct'!#REF!</definedName>
    <definedName name="___ene3" localSheetId="2">'[1]Prod Direct'!#REF!</definedName>
    <definedName name="___ene3">'[1]Prod Direct'!#REF!</definedName>
    <definedName name="___ene4" localSheetId="4">'[1]Prod Direct'!#REF!</definedName>
    <definedName name="___ene4" localSheetId="2">'[1]Prod Direct'!#REF!</definedName>
    <definedName name="___ene4">'[1]Prod Direct'!#REF!</definedName>
    <definedName name="___ene5" localSheetId="4">'[1]Prod Direct'!#REF!</definedName>
    <definedName name="___ene5" localSheetId="2">'[1]Prod Direct'!#REF!</definedName>
    <definedName name="___ene5">'[1]Prod Direct'!#REF!</definedName>
    <definedName name="___ene6" localSheetId="4">'[1]Prod Direct'!#REF!</definedName>
    <definedName name="___ene6" localSheetId="2">'[1]Prod Direct'!#REF!</definedName>
    <definedName name="___ene6">'[1]Prod Direct'!#REF!</definedName>
    <definedName name="___ene7" localSheetId="4">'[1]Prod Direct'!#REF!</definedName>
    <definedName name="___ene7" localSheetId="2">'[1]Prod Direct'!#REF!</definedName>
    <definedName name="___ene7">'[1]Prod Direct'!#REF!</definedName>
    <definedName name="___ene8" localSheetId="4">'[1]Prod Direct'!#REF!</definedName>
    <definedName name="___ene8" localSheetId="2">'[1]Prod Direct'!#REF!</definedName>
    <definedName name="___ene8">'[1]Prod Direct'!#REF!</definedName>
    <definedName name="___la1" localSheetId="4">'[1]Prod Direct'!#REF!</definedName>
    <definedName name="___la1" localSheetId="2">'[1]Prod Direct'!#REF!</definedName>
    <definedName name="___la1">'[1]Prod Direct'!#REF!</definedName>
    <definedName name="___la2" localSheetId="4">'[1]Prod Direct'!#REF!</definedName>
    <definedName name="___la2" localSheetId="2">'[1]Prod Direct'!#REF!</definedName>
    <definedName name="___la2">'[1]Prod Direct'!#REF!</definedName>
    <definedName name="___la3" localSheetId="4">'[1]Prod Direct'!#REF!</definedName>
    <definedName name="___la3" localSheetId="2">'[1]Prod Direct'!#REF!</definedName>
    <definedName name="___la3">'[1]Prod Direct'!#REF!</definedName>
    <definedName name="___la4" localSheetId="4">'[1]Prod Direct'!#REF!</definedName>
    <definedName name="___la4" localSheetId="2">'[1]Prod Direct'!#REF!</definedName>
    <definedName name="___la4">'[1]Prod Direct'!#REF!</definedName>
    <definedName name="___la5" localSheetId="4">'[1]Prod Direct'!#REF!</definedName>
    <definedName name="___la5" localSheetId="2">'[1]Prod Direct'!#REF!</definedName>
    <definedName name="___la5">'[1]Prod Direct'!#REF!</definedName>
    <definedName name="___la6" localSheetId="4">'[1]Prod Direct'!#REF!</definedName>
    <definedName name="___la6" localSheetId="2">'[1]Prod Direct'!#REF!</definedName>
    <definedName name="___la6">'[1]Prod Direct'!#REF!</definedName>
    <definedName name="___la7" localSheetId="4">'[1]Prod Direct'!#REF!</definedName>
    <definedName name="___la7" localSheetId="2">'[1]Prod Direct'!#REF!</definedName>
    <definedName name="___la7">'[1]Prod Direct'!#REF!</definedName>
    <definedName name="___la8" localSheetId="4">'[1]Prod Direct'!#REF!</definedName>
    <definedName name="___la8" localSheetId="2">'[1]Prod Direct'!#REF!</definedName>
    <definedName name="___la8">'[1]Prod Direct'!#REF!</definedName>
    <definedName name="___to1" localSheetId="4">'[1]Prod Direct'!#REF!</definedName>
    <definedName name="___to1" localSheetId="2">'[1]Prod Direct'!#REF!</definedName>
    <definedName name="___to1">'[1]Prod Direct'!#REF!</definedName>
    <definedName name="___to2" localSheetId="4">'[1]Prod Direct'!#REF!</definedName>
    <definedName name="___to2" localSheetId="2">'[1]Prod Direct'!#REF!</definedName>
    <definedName name="___to2">'[1]Prod Direct'!#REF!</definedName>
    <definedName name="___to3" localSheetId="4">'[1]Prod Direct'!#REF!</definedName>
    <definedName name="___to3" localSheetId="2">'[1]Prod Direct'!#REF!</definedName>
    <definedName name="___to3">'[1]Prod Direct'!#REF!</definedName>
    <definedName name="___to4" localSheetId="4">'[1]Prod Direct'!#REF!</definedName>
    <definedName name="___to4" localSheetId="2">'[1]Prod Direct'!#REF!</definedName>
    <definedName name="___to4">'[1]Prod Direct'!#REF!</definedName>
    <definedName name="___to5" localSheetId="4">'[1]Prod Direct'!#REF!</definedName>
    <definedName name="___to5" localSheetId="2">'[1]Prod Direct'!#REF!</definedName>
    <definedName name="___to5">'[1]Prod Direct'!#REF!</definedName>
    <definedName name="___to6" localSheetId="4">'[1]Prod Direct'!#REF!</definedName>
    <definedName name="___to6" localSheetId="2">'[1]Prod Direct'!#REF!</definedName>
    <definedName name="___to6">'[1]Prod Direct'!#REF!</definedName>
    <definedName name="___to7" localSheetId="4">'[1]Prod Direct'!#REF!</definedName>
    <definedName name="___to7" localSheetId="2">'[1]Prod Direct'!#REF!</definedName>
    <definedName name="___to7">'[1]Prod Direct'!#REF!</definedName>
    <definedName name="___to8" localSheetId="4">'[1]Prod Direct'!#REF!</definedName>
    <definedName name="___to8" localSheetId="2">'[1]Prod Direct'!#REF!</definedName>
    <definedName name="___to8">'[1]Prod Direct'!#REF!</definedName>
    <definedName name="__ene1" localSheetId="4">'[1]Prod Direct'!#REF!</definedName>
    <definedName name="__ene1" localSheetId="2">'[1]Prod Direct'!#REF!</definedName>
    <definedName name="__ene1">'[1]Prod Direct'!#REF!</definedName>
    <definedName name="__ene2" localSheetId="4">'[1]Prod Direct'!#REF!</definedName>
    <definedName name="__ene2" localSheetId="2">'[1]Prod Direct'!#REF!</definedName>
    <definedName name="__ene2">'[1]Prod Direct'!#REF!</definedName>
    <definedName name="__ene3" localSheetId="4">'[1]Prod Direct'!#REF!</definedName>
    <definedName name="__ene3" localSheetId="2">'[1]Prod Direct'!#REF!</definedName>
    <definedName name="__ene3">'[1]Prod Direct'!#REF!</definedName>
    <definedName name="__ene4" localSheetId="4">'[1]Prod Direct'!#REF!</definedName>
    <definedName name="__ene4" localSheetId="2">'[1]Prod Direct'!#REF!</definedName>
    <definedName name="__ene4">'[1]Prod Direct'!#REF!</definedName>
    <definedName name="__ene5" localSheetId="4">'[1]Prod Direct'!#REF!</definedName>
    <definedName name="__ene5" localSheetId="2">'[1]Prod Direct'!#REF!</definedName>
    <definedName name="__ene5">'[1]Prod Direct'!#REF!</definedName>
    <definedName name="__ene6" localSheetId="4">'[1]Prod Direct'!#REF!</definedName>
    <definedName name="__ene6" localSheetId="2">'[1]Prod Direct'!#REF!</definedName>
    <definedName name="__ene6">'[1]Prod Direct'!#REF!</definedName>
    <definedName name="__ene7" localSheetId="4">'[1]Prod Direct'!#REF!</definedName>
    <definedName name="__ene7" localSheetId="2">'[1]Prod Direct'!#REF!</definedName>
    <definedName name="__ene7">'[1]Prod Direct'!#REF!</definedName>
    <definedName name="__ene8" localSheetId="4">'[1]Prod Direct'!#REF!</definedName>
    <definedName name="__ene8" localSheetId="2">'[1]Prod Direct'!#REF!</definedName>
    <definedName name="__ene8">'[1]Prod Direct'!#REF!</definedName>
    <definedName name="__la1" localSheetId="4">'[1]Prod Direct'!#REF!</definedName>
    <definedName name="__la1" localSheetId="2">'[1]Prod Direct'!#REF!</definedName>
    <definedName name="__la1">'[1]Prod Direct'!#REF!</definedName>
    <definedName name="__la2" localSheetId="4">'[1]Prod Direct'!#REF!</definedName>
    <definedName name="__la2" localSheetId="2">'[1]Prod Direct'!#REF!</definedName>
    <definedName name="__la2">'[1]Prod Direct'!#REF!</definedName>
    <definedName name="__la3" localSheetId="4">'[1]Prod Direct'!#REF!</definedName>
    <definedName name="__la3" localSheetId="2">'[1]Prod Direct'!#REF!</definedName>
    <definedName name="__la3">'[1]Prod Direct'!#REF!</definedName>
    <definedName name="__la4" localSheetId="4">'[1]Prod Direct'!#REF!</definedName>
    <definedName name="__la4" localSheetId="2">'[1]Prod Direct'!#REF!</definedName>
    <definedName name="__la4">'[1]Prod Direct'!#REF!</definedName>
    <definedName name="__la5" localSheetId="4">'[1]Prod Direct'!#REF!</definedName>
    <definedName name="__la5" localSheetId="2">'[1]Prod Direct'!#REF!</definedName>
    <definedName name="__la5">'[1]Prod Direct'!#REF!</definedName>
    <definedName name="__la6" localSheetId="4">'[1]Prod Direct'!#REF!</definedName>
    <definedName name="__la6" localSheetId="2">'[1]Prod Direct'!#REF!</definedName>
    <definedName name="__la6">'[1]Prod Direct'!#REF!</definedName>
    <definedName name="__la7" localSheetId="4">'[1]Prod Direct'!#REF!</definedName>
    <definedName name="__la7" localSheetId="2">'[1]Prod Direct'!#REF!</definedName>
    <definedName name="__la7">'[1]Prod Direct'!#REF!</definedName>
    <definedName name="__la8" localSheetId="4">'[1]Prod Direct'!#REF!</definedName>
    <definedName name="__la8" localSheetId="2">'[1]Prod Direct'!#REF!</definedName>
    <definedName name="__la8">'[1]Prod Direct'!#REF!</definedName>
    <definedName name="__to1" localSheetId="4">'[1]Prod Direct'!#REF!</definedName>
    <definedName name="__to1" localSheetId="2">'[1]Prod Direct'!#REF!</definedName>
    <definedName name="__to1">'[1]Prod Direct'!#REF!</definedName>
    <definedName name="__to2" localSheetId="4">'[1]Prod Direct'!#REF!</definedName>
    <definedName name="__to2" localSheetId="2">'[1]Prod Direct'!#REF!</definedName>
    <definedName name="__to2">'[1]Prod Direct'!#REF!</definedName>
    <definedName name="__to3" localSheetId="4">'[1]Prod Direct'!#REF!</definedName>
    <definedName name="__to3" localSheetId="2">'[1]Prod Direct'!#REF!</definedName>
    <definedName name="__to3">'[1]Prod Direct'!#REF!</definedName>
    <definedName name="__to4" localSheetId="4">'[1]Prod Direct'!#REF!</definedName>
    <definedName name="__to4" localSheetId="2">'[1]Prod Direct'!#REF!</definedName>
    <definedName name="__to4">'[1]Prod Direct'!#REF!</definedName>
    <definedName name="__to5" localSheetId="4">'[1]Prod Direct'!#REF!</definedName>
    <definedName name="__to5" localSheetId="2">'[1]Prod Direct'!#REF!</definedName>
    <definedName name="__to5">'[1]Prod Direct'!#REF!</definedName>
    <definedName name="__to6" localSheetId="4">'[1]Prod Direct'!#REF!</definedName>
    <definedName name="__to6" localSheetId="2">'[1]Prod Direct'!#REF!</definedName>
    <definedName name="__to6">'[1]Prod Direct'!#REF!</definedName>
    <definedName name="__to7" localSheetId="4">'[1]Prod Direct'!#REF!</definedName>
    <definedName name="__to7" localSheetId="2">'[1]Prod Direct'!#REF!</definedName>
    <definedName name="__to7">'[1]Prod Direct'!#REF!</definedName>
    <definedName name="__to8" localSheetId="4">'[1]Prod Direct'!#REF!</definedName>
    <definedName name="__to8" localSheetId="2">'[1]Prod Direct'!#REF!</definedName>
    <definedName name="__to8">'[1]Prod Direct'!#REF!</definedName>
    <definedName name="_ene1" localSheetId="4">'[1]Prod Direct'!#REF!</definedName>
    <definedName name="_ene1" localSheetId="2">'[1]Prod Direct'!#REF!</definedName>
    <definedName name="_ene1">'[1]Prod Direct'!#REF!</definedName>
    <definedName name="_ene2" localSheetId="4">'[1]Prod Direct'!#REF!</definedName>
    <definedName name="_ene2" localSheetId="2">'[1]Prod Direct'!#REF!</definedName>
    <definedName name="_ene2">'[1]Prod Direct'!#REF!</definedName>
    <definedName name="_ene3" localSheetId="4">'[1]Prod Direct'!#REF!</definedName>
    <definedName name="_ene3" localSheetId="2">'[1]Prod Direct'!#REF!</definedName>
    <definedName name="_ene3">'[1]Prod Direct'!#REF!</definedName>
    <definedName name="_ene4" localSheetId="4">'[1]Prod Direct'!#REF!</definedName>
    <definedName name="_ene4" localSheetId="2">'[1]Prod Direct'!#REF!</definedName>
    <definedName name="_ene4">'[1]Prod Direct'!#REF!</definedName>
    <definedName name="_ene5" localSheetId="4">'[1]Prod Direct'!#REF!</definedName>
    <definedName name="_ene5" localSheetId="2">'[1]Prod Direct'!#REF!</definedName>
    <definedName name="_ene5">'[1]Prod Direct'!#REF!</definedName>
    <definedName name="_ene6" localSheetId="4">'[1]Prod Direct'!#REF!</definedName>
    <definedName name="_ene6" localSheetId="2">'[1]Prod Direct'!#REF!</definedName>
    <definedName name="_ene6">'[1]Prod Direct'!#REF!</definedName>
    <definedName name="_ene7" localSheetId="4">'[1]Prod Direct'!#REF!</definedName>
    <definedName name="_ene7" localSheetId="2">'[1]Prod Direct'!#REF!</definedName>
    <definedName name="_ene7">'[1]Prod Direct'!#REF!</definedName>
    <definedName name="_ene8" localSheetId="4">'[1]Prod Direct'!#REF!</definedName>
    <definedName name="_ene8" localSheetId="2">'[1]Prod Direct'!#REF!</definedName>
    <definedName name="_ene8">'[1]Prod Direct'!#REF!</definedName>
    <definedName name="_xlnm._FilterDatabase" localSheetId="0" hidden="1">BS!$A$1:$R$1</definedName>
    <definedName name="_xlnm._FilterDatabase" localSheetId="1" hidden="1">CFS!$A$1:$AJ$1</definedName>
    <definedName name="_xlnm._FilterDatabase" localSheetId="3" hidden="1">OPEX!$A$1:$AJ$1</definedName>
    <definedName name="_xlnm._FilterDatabase" localSheetId="2" hidden="1">PL!$A$1:$AK$1</definedName>
    <definedName name="_Hlt112874753" localSheetId="2">PL!$Z$51</definedName>
    <definedName name="_Hlt112874757" localSheetId="2">PL!$Z$55</definedName>
    <definedName name="_Hlt112874767" localSheetId="0">BS!$B$64</definedName>
    <definedName name="_Hlt112874771" localSheetId="0">BS!$B$65</definedName>
    <definedName name="_Hlt112874776" localSheetId="0">BS!$B$70</definedName>
    <definedName name="_Hlt112874781" localSheetId="0">BS!$B$72</definedName>
    <definedName name="_la1" localSheetId="4">'[1]Prod Direct'!#REF!</definedName>
    <definedName name="_la1" localSheetId="2">'[1]Prod Direct'!#REF!</definedName>
    <definedName name="_la1">'[1]Prod Direct'!#REF!</definedName>
    <definedName name="_la2" localSheetId="4">'[1]Prod Direct'!#REF!</definedName>
    <definedName name="_la2" localSheetId="2">'[1]Prod Direct'!#REF!</definedName>
    <definedName name="_la2">'[1]Prod Direct'!#REF!</definedName>
    <definedName name="_la3" localSheetId="4">'[1]Prod Direct'!#REF!</definedName>
    <definedName name="_la3" localSheetId="2">'[1]Prod Direct'!#REF!</definedName>
    <definedName name="_la3">'[1]Prod Direct'!#REF!</definedName>
    <definedName name="_la4" localSheetId="4">'[1]Prod Direct'!#REF!</definedName>
    <definedName name="_la4" localSheetId="2">'[1]Prod Direct'!#REF!</definedName>
    <definedName name="_la4">'[1]Prod Direct'!#REF!</definedName>
    <definedName name="_la5" localSheetId="4">'[1]Prod Direct'!#REF!</definedName>
    <definedName name="_la5" localSheetId="2">'[1]Prod Direct'!#REF!</definedName>
    <definedName name="_la5">'[1]Prod Direct'!#REF!</definedName>
    <definedName name="_la6" localSheetId="4">'[1]Prod Direct'!#REF!</definedName>
    <definedName name="_la6" localSheetId="2">'[1]Prod Direct'!#REF!</definedName>
    <definedName name="_la6">'[1]Prod Direct'!#REF!</definedName>
    <definedName name="_la7" localSheetId="4">'[1]Prod Direct'!#REF!</definedName>
    <definedName name="_la7" localSheetId="2">'[1]Prod Direct'!#REF!</definedName>
    <definedName name="_la7">'[1]Prod Direct'!#REF!</definedName>
    <definedName name="_la8" localSheetId="4">'[1]Prod Direct'!#REF!</definedName>
    <definedName name="_la8" localSheetId="2">'[1]Prod Direct'!#REF!</definedName>
    <definedName name="_la8">'[1]Prod Direct'!#REF!</definedName>
    <definedName name="_qw1101">[2]QUERRY!$A$1:$A$2</definedName>
    <definedName name="_qw1102">[2]QUERRY!$B$1:$B$2</definedName>
    <definedName name="_qw1103">[2]QUERRY!$C$1:$C$2</definedName>
    <definedName name="_qw1104">[2]QUERRY!$D$1:$D$2</definedName>
    <definedName name="_qw1201">[2]QUERRY!$E$1:$E$2</definedName>
    <definedName name="_qw1202">[2]QUERRY!$F$1:$F$2</definedName>
    <definedName name="_qw1203">[2]QUERRY!$G$1:$G$2</definedName>
    <definedName name="_qw1204">[2]QUERRY!$H$1:$H$2</definedName>
    <definedName name="_qw1301">[2]QUERRY!$I$1:$I$2</definedName>
    <definedName name="_qw1302">[2]QUERRY!$J$1:$J$2</definedName>
    <definedName name="_qw1303">[2]QUERRY!$K$1:$K$2</definedName>
    <definedName name="_qw1304">[2]QUERRY!$L$1:$L$2</definedName>
    <definedName name="_qw1305">[2]QUERRY!$A$3:$A$4</definedName>
    <definedName name="_qw1306">[2]QUERRY!$B$3:$B$4</definedName>
    <definedName name="_qw1307">[2]QUERRY!$C$3:$C$4</definedName>
    <definedName name="_qw1308">[2]QUERRY!$D$3:$D$4</definedName>
    <definedName name="_qw1411">[2]QUERRY!$E$3:$E$4</definedName>
    <definedName name="_qw1412">[2]QUERRY!$F$3:$F$4</definedName>
    <definedName name="_qw1421">[2]QUERRY!$G$3:$G$4</definedName>
    <definedName name="_qw1422">[2]QUERRY!$H$3:$H$4</definedName>
    <definedName name="_qw1423">[2]QUERRY!$I$3:$I$4</definedName>
    <definedName name="_qw1501">[2]QUERRY!$J$3:$J$4</definedName>
    <definedName name="_qw1502">[2]QUERRY!$K$3:$K$4</definedName>
    <definedName name="_qw2111">[2]QUERRY!$L$3:$L$4</definedName>
    <definedName name="_qw2112">[2]QUERRY!$A$5:$A$6</definedName>
    <definedName name="_qw2113">[2]QUERRY!$B$5:$B$6</definedName>
    <definedName name="_qw2114">[2]QUERRY!$C$5:$C$6</definedName>
    <definedName name="_qw2115">[2]QUERRY!$D$5:$D$6</definedName>
    <definedName name="_qw2116">[2]QUERRY!$E$5:$E$6</definedName>
    <definedName name="_qw2121">[2]QUERRY!$F$5:$F$6</definedName>
    <definedName name="_qw2211">[2]QUERRY!$G$5:$G$6</definedName>
    <definedName name="_qw2221">[2]QUERRY!$H$5:$H$6</definedName>
    <definedName name="_qw2222">[2]QUERRY!$I$5:$I$6</definedName>
    <definedName name="_qw2301">[2]QUERRY!$J$5:$J$6</definedName>
    <definedName name="_qw2302">[2]QUERRY!$K$5:$K$6</definedName>
    <definedName name="_qw2401">[2]QUERRY!$L$5:$L$6</definedName>
    <definedName name="_qw2901">[2]QUERRY!$A$7:$A$8</definedName>
    <definedName name="_qw3101">[2]QUERRY!$B$7:$B$8</definedName>
    <definedName name="_qw3102">[2]QUERRY!$C$7:$C$8</definedName>
    <definedName name="_qw3201">[2]QUERRY!$D$7:$D$8</definedName>
    <definedName name="_qw3301">[2]QUERRY!$E$7:$E$8</definedName>
    <definedName name="_qw3401">[2]QUERRY!$F$7:$F$8</definedName>
    <definedName name="_qw3402">[2]QUERRY!$G$7:$G$8</definedName>
    <definedName name="_qw3403">[2]QUERRY!$H$7:$H$8</definedName>
    <definedName name="_qw3502">[2]QUERRY!$J$7:$J$8</definedName>
    <definedName name="_qw3801">[2]QUERRY!$K$7:$K$8</definedName>
    <definedName name="_qw3911">[2]QUERRY!$L$7:$L$8</definedName>
    <definedName name="_qw3921">[2]QUERRY!$A$9:$A$10</definedName>
    <definedName name="_qw4111">[2]QUERRY!$B$9:$B$10</definedName>
    <definedName name="_qw4112">[2]QUERRY!$C$9:$C$10</definedName>
    <definedName name="_qw4113">[2]QUERRY!$D$9:$D$10</definedName>
    <definedName name="_qw4114">[2]QUERRY!$E$9:$E$10</definedName>
    <definedName name="_qw4115">[2]QUERRY!$F$9:$F$10</definedName>
    <definedName name="_qw4121">[2]QUERRY!$G$9:$G$10</definedName>
    <definedName name="_qw4122">[2]QUERRY!$H$9:$H$10</definedName>
    <definedName name="_qw4131">[2]QUERRY!$I$9:$I$10</definedName>
    <definedName name="_qw4141">[2]QUERRY!$J$9:$J$10</definedName>
    <definedName name="_qw4211">[2]QUERRY!$K$9:$K$10</definedName>
    <definedName name="_qw4221">[2]QUERRY!$L$9:$L$10</definedName>
    <definedName name="_qw4222">[2]QUERRY!$A$11:$A$12</definedName>
    <definedName name="_qw4251">[2]QUERRY!$B$11:$B$12</definedName>
    <definedName name="_qw4252">[2]QUERRY!$C$11:$C$12</definedName>
    <definedName name="_qw4261">[2]QUERRY!$D$11:$D$12</definedName>
    <definedName name="_qw4271">[2]QUERRY!$E$11:$E$12</definedName>
    <definedName name="_qw4272">[2]QUERRY!$F$11:$F$12</definedName>
    <definedName name="_qw4273">[2]QUERRY!$G$11:$G$12</definedName>
    <definedName name="_qw4281">[2]QUERRY!$H$11:$H$12</definedName>
    <definedName name="_qw4901">[2]QUERRY!$I$11:$I$12</definedName>
    <definedName name="_to1" localSheetId="4">'[1]Prod Direct'!#REF!</definedName>
    <definedName name="_to1" localSheetId="2">'[1]Prod Direct'!#REF!</definedName>
    <definedName name="_to1">'[1]Prod Direct'!#REF!</definedName>
    <definedName name="_to2" localSheetId="4">'[1]Prod Direct'!#REF!</definedName>
    <definedName name="_to2" localSheetId="2">'[1]Prod Direct'!#REF!</definedName>
    <definedName name="_to2">'[1]Prod Direct'!#REF!</definedName>
    <definedName name="_to3" localSheetId="4">'[1]Prod Direct'!#REF!</definedName>
    <definedName name="_to3" localSheetId="2">'[1]Prod Direct'!#REF!</definedName>
    <definedName name="_to3">'[1]Prod Direct'!#REF!</definedName>
    <definedName name="_to4" localSheetId="4">'[1]Prod Direct'!#REF!</definedName>
    <definedName name="_to4" localSheetId="2">'[1]Prod Direct'!#REF!</definedName>
    <definedName name="_to4">'[1]Prod Direct'!#REF!</definedName>
    <definedName name="_to5" localSheetId="2">'[1]Prod Direct'!#REF!</definedName>
    <definedName name="_to5">'[1]Prod Direct'!#REF!</definedName>
    <definedName name="_to6" localSheetId="2">'[1]Prod Direct'!#REF!</definedName>
    <definedName name="_to6">'[1]Prod Direct'!#REF!</definedName>
    <definedName name="_to7" localSheetId="2">'[1]Prod Direct'!#REF!</definedName>
    <definedName name="_to7">'[1]Prod Direct'!#REF!</definedName>
    <definedName name="_to8" localSheetId="2">'[1]Prod Direct'!#REF!</definedName>
    <definedName name="_to8">'[1]Prod Direct'!#REF!</definedName>
    <definedName name="_Toc18050901" localSheetId="4">KPI!#REF!</definedName>
    <definedName name="_Toc18050919" localSheetId="4">KPI!#REF!</definedName>
    <definedName name="_Toc18050942" localSheetId="4">KPI!$A$74</definedName>
    <definedName name="_Toc18050988" localSheetId="4">KPI!$A$102</definedName>
    <definedName name="_Toc18050991" localSheetId="4">KPI!$A$105</definedName>
    <definedName name="_Toc18050994" localSheetId="4">KPI!$A$104</definedName>
    <definedName name="_Toc468274193" localSheetId="1">CFS!$A$1</definedName>
    <definedName name="_Toc530760282" localSheetId="4">KPI!$G$45</definedName>
    <definedName name="_Toc530760285" localSheetId="4">KPI!$G$48</definedName>
    <definedName name="_Toc530760291" localSheetId="4">KPI!$G$50</definedName>
    <definedName name="_Toc530760294" localSheetId="4">KPI!$G$51</definedName>
    <definedName name="_Toc530760297" localSheetId="4">KPI!$G$52</definedName>
    <definedName name="_Toc530760326" localSheetId="4">KPI!$G$66</definedName>
    <definedName name="_Toc530760329" localSheetId="4">KPI!$G$67</definedName>
    <definedName name="_Toc530760338" localSheetId="4">KPI!$G$71</definedName>
    <definedName name="_Toc530760348" localSheetId="4">KPI!$G$76</definedName>
    <definedName name="_Toc530760351" localSheetId="4">KPI!$G$77</definedName>
    <definedName name="_Toc530760354" localSheetId="4">KPI!$G$79</definedName>
    <definedName name="_Toc530760357" localSheetId="4">KPI!$G$80</definedName>
    <definedName name="_Toc530760360" localSheetId="4">KPI!$G$81</definedName>
    <definedName name="_Toc530760366" localSheetId="4">KPI!$G$84</definedName>
    <definedName name="_Toc530760369" localSheetId="4">KPI!$G$85</definedName>
    <definedName name="_Toc530760372" localSheetId="4">KPI!$G$86</definedName>
    <definedName name="_Toc530760375" localSheetId="4">KPI!$G$88</definedName>
    <definedName name="_Toc530760411" localSheetId="4">KPI!$G$111</definedName>
    <definedName name="_Toc530760417" localSheetId="4">KPI!$G$115</definedName>
    <definedName name="_Toc530760698" localSheetId="4">KPI!$A$3</definedName>
    <definedName name="_Toc530760702" localSheetId="4">KPI!$A$37</definedName>
    <definedName name="_Toc530760703" localSheetId="4">KPI!$A$38</definedName>
    <definedName name="_Toc530760706" localSheetId="4">KPI!$A$39</definedName>
    <definedName name="_Toc530760709" localSheetId="4">KPI!$A$40</definedName>
    <definedName name="_Toc530760718" localSheetId="4">KPI!$A$43</definedName>
    <definedName name="_Toc530760721" localSheetId="4">KPI!$A$44</definedName>
    <definedName name="_Toc530760722" localSheetId="4">KPI!$A$45</definedName>
    <definedName name="_Toc530760728" localSheetId="4">KPI!$A$49</definedName>
    <definedName name="_Toc530760731" localSheetId="4">KPI!$A$50</definedName>
    <definedName name="_Toc530760734" localSheetId="4">KPI!$A$51</definedName>
    <definedName name="_Toc530760743" localSheetId="4">KPI!$A$54</definedName>
    <definedName name="_Toc530760746" localSheetId="4">KPI!$A$55</definedName>
    <definedName name="_Toc530760749" localSheetId="4">KPI!$A$56</definedName>
    <definedName name="_Toc530760755" localSheetId="4">KPI!$A$58</definedName>
    <definedName name="_Toc530760758" localSheetId="4">KPI!$A$59</definedName>
    <definedName name="_Toc530760763" localSheetId="4">KPI!$A$65</definedName>
    <definedName name="_Toc530760764" localSheetId="4">KPI!$A$66</definedName>
    <definedName name="_Toc530760767" localSheetId="4">KPI!$A$67</definedName>
    <definedName name="_Toc530760770" localSheetId="4">KPI!$A$68</definedName>
    <definedName name="_Toc530760773" localSheetId="4">KPI!$A$70</definedName>
    <definedName name="_Toc530760776" localSheetId="4">KPI!$A$71</definedName>
    <definedName name="_Toc530760781" localSheetId="4">KPI!$A$75</definedName>
    <definedName name="_Toc530760784" localSheetId="4">KPI!#REF!</definedName>
    <definedName name="_Toc530760787" localSheetId="4">KPI!$A$77</definedName>
    <definedName name="_Toc530760790" localSheetId="4">KPI!$A$79</definedName>
    <definedName name="_Toc530760793" localSheetId="4">KPI!$A$80</definedName>
    <definedName name="_Toc530760796" localSheetId="4">KPI!$A$81</definedName>
    <definedName name="_Toc530760799" localSheetId="4">KPI!$A$82</definedName>
    <definedName name="_Toc530760802" localSheetId="4">KPI!$A$84</definedName>
    <definedName name="_Toc530760805" localSheetId="4">KPI!$A$85</definedName>
    <definedName name="_Toc530760808" localSheetId="4">KPI!$A$86</definedName>
    <definedName name="_Toc530760811" localSheetId="4">KPI!$A$88</definedName>
    <definedName name="_Toc530760814" localSheetId="4">KPI!$A$89</definedName>
    <definedName name="_Toc530760817" localSheetId="4">KPI!$A$90</definedName>
    <definedName name="_Toc530760820" localSheetId="4">KPI!$A$91</definedName>
    <definedName name="_Toc530760823" localSheetId="4">KPI!$A$92</definedName>
    <definedName name="_Toc530760843" localSheetId="4">KPI!$A$111</definedName>
    <definedName name="_Toc530760846" localSheetId="4">KPI!$A$112</definedName>
    <definedName name="_Toc530760849" localSheetId="4">KPI!$A$115</definedName>
    <definedName name="_Toc530760852" localSheetId="4">KPI!$A$116</definedName>
    <definedName name="_Toc530760855" localSheetId="4">KPI!$A$117</definedName>
    <definedName name="_Toc531337576" localSheetId="4">KPI!$A$41</definedName>
    <definedName name="_Toc531337579" localSheetId="4">KPI!$A$42</definedName>
    <definedName name="_Toc531337589" localSheetId="4">KPI!$A$48</definedName>
    <definedName name="_Toc531337601" localSheetId="4">KPI!$A$52</definedName>
    <definedName name="_Toc531337604" localSheetId="4">KPI!$A$53</definedName>
    <definedName name="_Toc531337616" localSheetId="4">KPI!$A$57</definedName>
    <definedName name="_Toc531337711" localSheetId="4">KPI!$A$113</definedName>
    <definedName name="_Toc531337764" localSheetId="1">CFS!#REF!</definedName>
    <definedName name="_Toc531337811" localSheetId="4">KPI!$G$49</definedName>
    <definedName name="_Toc531337823" localSheetId="4">KPI!$G$53</definedName>
    <definedName name="_Toc531337826" localSheetId="4">KPI!$G$54</definedName>
    <definedName name="_Toc531337829" localSheetId="4">KPI!$G$55</definedName>
    <definedName name="_Toc531337832" localSheetId="4">KPI!$G$56</definedName>
    <definedName name="_Toc531337835" localSheetId="4">KPI!$G$57</definedName>
    <definedName name="_Toc531337838" localSheetId="4">KPI!$G$58</definedName>
    <definedName name="_Toc531337864" localSheetId="4">KPI!$G$75</definedName>
    <definedName name="_Toc531337882" localSheetId="4">KPI!$G$82</definedName>
    <definedName name="_Toc531337931" localSheetId="4">KPI!$G$112</definedName>
    <definedName name="_Toc531337934" localSheetId="4">KPI!$G$113</definedName>
    <definedName name="a" localSheetId="4">#REF!</definedName>
    <definedName name="a" localSheetId="2">#REF!</definedName>
    <definedName name="a">#REF!</definedName>
    <definedName name="aaa" localSheetId="4">#REF!</definedName>
    <definedName name="aaa" localSheetId="2">#REF!</definedName>
    <definedName name="aaa">#REF!</definedName>
    <definedName name="aaaa" localSheetId="4">#REF!</definedName>
    <definedName name="aaaa" localSheetId="2">#REF!</definedName>
    <definedName name="aaaa">#REF!</definedName>
    <definedName name="aaga" localSheetId="4">'[1]Prod Direct'!#REF!</definedName>
    <definedName name="aaga" localSheetId="2">'[1]Prod Direct'!#REF!</definedName>
    <definedName name="aaga">'[1]Prod Direct'!#REF!</definedName>
    <definedName name="anscount" hidden="1">1</definedName>
    <definedName name="ATSARGOS_GROUP" localSheetId="4">#REF!</definedName>
    <definedName name="ATSARGOS_GROUP" localSheetId="2">#REF!</definedName>
    <definedName name="ATSARGOS_GROUP">#REF!</definedName>
    <definedName name="ATSARGOS_GROUP_NO" localSheetId="4">#REF!</definedName>
    <definedName name="ATSARGOS_GROUP_NO" localSheetId="2">#REF!</definedName>
    <definedName name="ATSARGOS_GROUP_NO">#REF!</definedName>
    <definedName name="ATSARGOS_GROUP_TEXT" localSheetId="4">#REF!</definedName>
    <definedName name="ATSARGOS_GROUP_TEXT" localSheetId="2">#REF!</definedName>
    <definedName name="ATSARGOS_GROUP_TEXT">#REF!</definedName>
    <definedName name="Bankai1" localSheetId="4">'[1]Prod Direct'!#REF!</definedName>
    <definedName name="Bankai1" localSheetId="2">'[1]Prod Direct'!#REF!</definedName>
    <definedName name="Bankai1">'[1]Prod Direct'!#REF!</definedName>
    <definedName name="BDK01_ADRESAS" localSheetId="4">#REF!</definedName>
    <definedName name="BDK01_ADRESAS" localSheetId="2">#REF!</definedName>
    <definedName name="BDK01_ADRESAS">#REF!</definedName>
    <definedName name="BDK01_KODAS" localSheetId="4">#REF!</definedName>
    <definedName name="BDK01_KODAS" localSheetId="2">#REF!</definedName>
    <definedName name="BDK01_KODAS">#REF!</definedName>
    <definedName name="BDK01_PAREIGOS" localSheetId="4">#REF!</definedName>
    <definedName name="BDK01_PAREIGOS" localSheetId="2">#REF!</definedName>
    <definedName name="BDK01_PAREIGOS">#REF!</definedName>
    <definedName name="BDK01_PAVADINIMAS" localSheetId="4">#REF!</definedName>
    <definedName name="BDK01_PAVADINIMAS" localSheetId="2">#REF!</definedName>
    <definedName name="BDK01_PAVADINIMAS">#REF!</definedName>
    <definedName name="BDK01_PAVARDE" localSheetId="4">#REF!</definedName>
    <definedName name="BDK01_PAVARDE" localSheetId="2">#REF!</definedName>
    <definedName name="BDK01_PAVARDE">#REF!</definedName>
    <definedName name="BDK10_VIENETAS" localSheetId="4">#REF!</definedName>
    <definedName name="BDK10_VIENETAS" localSheetId="2">#REF!</definedName>
    <definedName name="BDK10_VIENETAS">#REF!</definedName>
    <definedName name="BE_Fixed" localSheetId="4">#REF!</definedName>
    <definedName name="BE_Fixed" localSheetId="2">#REF!</definedName>
    <definedName name="BE_Fixed">#REF!</definedName>
    <definedName name="BE_Revenue" localSheetId="4">#REF!</definedName>
    <definedName name="BE_Revenue" localSheetId="2">#REF!</definedName>
    <definedName name="BE_Revenue">#REF!</definedName>
    <definedName name="BE_Total" localSheetId="4">#REF!</definedName>
    <definedName name="BE_Total" localSheetId="2">#REF!</definedName>
    <definedName name="BE_Total">#REF!</definedName>
    <definedName name="BE_Variable" localSheetId="4">#REF!</definedName>
    <definedName name="BE_Variable" localSheetId="2">#REF!</definedName>
    <definedName name="BE_Variable">#REF!</definedName>
    <definedName name="Contribution_margin" localSheetId="4">#REF!</definedName>
    <definedName name="Contribution_margin" localSheetId="2">#REF!</definedName>
    <definedName name="Contribution_margin">#REF!</definedName>
    <definedName name="currency">[3]Oбложка!$C$15</definedName>
    <definedName name="d" localSheetId="4">#REF!</definedName>
    <definedName name="d" localSheetId="2">#REF!</definedName>
    <definedName name="d">#REF!</definedName>
    <definedName name="data">[2]CXAL!$C$1:$P$683</definedName>
    <definedName name="dddd" localSheetId="4">#REF!</definedName>
    <definedName name="dddd" localSheetId="2">#REF!</definedName>
    <definedName name="dddd">#REF!</definedName>
    <definedName name="ddddddddddd" localSheetId="4">#REF!</definedName>
    <definedName name="ddddddddddd" localSheetId="2">#REF!</definedName>
    <definedName name="ddddddddddd">#REF!</definedName>
    <definedName name="dddddddddddd" localSheetId="4">#REF!</definedName>
    <definedName name="dddddddddddd" localSheetId="2">#REF!</definedName>
    <definedName name="dddddddddddd">#REF!</definedName>
    <definedName name="dddddddddddddd" localSheetId="4">#REF!</definedName>
    <definedName name="dddddddddddddd" localSheetId="2">#REF!</definedName>
    <definedName name="dddddddddddddd">#REF!</definedName>
    <definedName name="ddddddddddddddd" localSheetId="4">#REF!</definedName>
    <definedName name="ddddddddddddddd" localSheetId="2">#REF!</definedName>
    <definedName name="ddddddddddddddd">#REF!</definedName>
    <definedName name="dddddddddddddddddddddddd" localSheetId="4">#REF!</definedName>
    <definedName name="dddddddddddddddddddddddd" localSheetId="2">#REF!</definedName>
    <definedName name="dddddddddddddddddddddddd">#REF!</definedName>
    <definedName name="dfdf" localSheetId="4">[4]Admin!#REF!</definedName>
    <definedName name="dfdf" localSheetId="2">[4]Admin!#REF!</definedName>
    <definedName name="dfdf">[4]Admin!#REF!</definedName>
    <definedName name="dfdfd" localSheetId="4">#REF!</definedName>
    <definedName name="dfdfd" localSheetId="2">#REF!</definedName>
    <definedName name="dfdfd">#REF!</definedName>
    <definedName name="dfdff" localSheetId="4">#REF!</definedName>
    <definedName name="dfdff" localSheetId="2">#REF!</definedName>
    <definedName name="dfdff">#REF!</definedName>
    <definedName name="DOTACIJOS_GROUP" localSheetId="4">#REF!</definedName>
    <definedName name="DOTACIJOS_GROUP" localSheetId="2">#REF!</definedName>
    <definedName name="DOTACIJOS_GROUP">#REF!</definedName>
    <definedName name="DOTACIJOS_GROUP_NO" localSheetId="4">#REF!</definedName>
    <definedName name="DOTACIJOS_GROUP_NO" localSheetId="2">#REF!</definedName>
    <definedName name="DOTACIJOS_GROUP_NO">#REF!</definedName>
    <definedName name="DOTACIJOS_GROUP_TEXT" localSheetId="4">#REF!</definedName>
    <definedName name="DOTACIJOS_GROUP_TEXT" localSheetId="2">#REF!</definedName>
    <definedName name="DOTACIJOS_GROUP_TEXT">#REF!</definedName>
    <definedName name="dsd" localSheetId="4">'[1]Prod Direct'!#REF!</definedName>
    <definedName name="dsd" localSheetId="2">'[1]Prod Direct'!#REF!</definedName>
    <definedName name="dsd">'[1]Prod Direct'!#REF!</definedName>
    <definedName name="dsds" localSheetId="4">'[1]Prod Direct'!#REF!</definedName>
    <definedName name="dsds" localSheetId="2">'[1]Prod Direct'!#REF!</definedName>
    <definedName name="dsds">'[1]Prod Direct'!#REF!</definedName>
    <definedName name="dsfff" localSheetId="2">'[1]Prod Direct'!#REF!</definedName>
    <definedName name="dsfff">'[1]Prod Direct'!#REF!</definedName>
    <definedName name="dsffffff" localSheetId="4">#REF!</definedName>
    <definedName name="dsffffff" localSheetId="2">#REF!</definedName>
    <definedName name="dsffffff">#REF!</definedName>
    <definedName name="e" localSheetId="4">#REF!</definedName>
    <definedName name="e" localSheetId="2">#REF!</definedName>
    <definedName name="e">#REF!</definedName>
    <definedName name="ewr" localSheetId="4">#REF!</definedName>
    <definedName name="ewr" localSheetId="2">#REF!</definedName>
    <definedName name="ewr">#REF!</definedName>
    <definedName name="fdfd" localSheetId="4">'[1]Prod Direct'!#REF!</definedName>
    <definedName name="fdfd" localSheetId="2">'[1]Prod Direct'!#REF!</definedName>
    <definedName name="fdfd">'[1]Prod Direct'!#REF!</definedName>
    <definedName name="fdfdf" localSheetId="4">#REF!</definedName>
    <definedName name="fdfdf" localSheetId="2">#REF!</definedName>
    <definedName name="fdfdf">#REF!</definedName>
    <definedName name="fdfdffd" localSheetId="4">#REF!</definedName>
    <definedName name="fdfdffd" localSheetId="2">#REF!</definedName>
    <definedName name="fdfdffd">#REF!</definedName>
    <definedName name="fdffffff" localSheetId="4">#REF!</definedName>
    <definedName name="fdffffff" localSheetId="2">#REF!</definedName>
    <definedName name="fdffffff">#REF!</definedName>
    <definedName name="fdghjh" localSheetId="4">#REF!</definedName>
    <definedName name="fdghjh" localSheetId="2">#REF!</definedName>
    <definedName name="fdghjh">#REF!</definedName>
    <definedName name="ff">'[5]Luzio t.'!$D$16</definedName>
    <definedName name="ffffff" localSheetId="4">'[1]Prod Direct'!#REF!</definedName>
    <definedName name="ffffff" localSheetId="2">'[1]Prod Direct'!#REF!</definedName>
    <definedName name="ffffff">'[1]Prod Direct'!#REF!</definedName>
    <definedName name="fffffffffffffffff" localSheetId="4">#REF!</definedName>
    <definedName name="fffffffffffffffff" localSheetId="2">#REF!</definedName>
    <definedName name="fffffffffffffffff">#REF!</definedName>
    <definedName name="fhghghj" localSheetId="4">#REF!</definedName>
    <definedName name="fhghghj" localSheetId="2">#REF!</definedName>
    <definedName name="fhghghj">#REF!</definedName>
    <definedName name="fhh" localSheetId="4">#REF!</definedName>
    <definedName name="fhh" localSheetId="2">#REF!</definedName>
    <definedName name="fhh">#REF!</definedName>
    <definedName name="FIN_GROUP" localSheetId="4">#REF!</definedName>
    <definedName name="FIN_GROUP" localSheetId="2">#REF!</definedName>
    <definedName name="FIN_GROUP">#REF!</definedName>
    <definedName name="FIN_GROUP_TEXT" localSheetId="4">#REF!</definedName>
    <definedName name="FIN_GROUP_TEXT" localSheetId="2">#REF!</definedName>
    <definedName name="FIN_GROUP_TEXT">#REF!</definedName>
    <definedName name="FINV_GROUP" localSheetId="4">#REF!</definedName>
    <definedName name="FINV_GROUP" localSheetId="2">#REF!</definedName>
    <definedName name="FINV_GROUP">#REF!</definedName>
    <definedName name="Fixed_expenses" localSheetId="4">#REF!</definedName>
    <definedName name="Fixed_expenses" localSheetId="2">#REF!</definedName>
    <definedName name="Fixed_expenses">#REF!</definedName>
    <definedName name="fsfffff" localSheetId="4">#REF!</definedName>
    <definedName name="fsfffff" localSheetId="2">#REF!</definedName>
    <definedName name="fsfffff">#REF!</definedName>
    <definedName name="fsfsf" localSheetId="4">'[1]Prod Direct'!#REF!</definedName>
    <definedName name="fsfsf" localSheetId="2">'[1]Prod Direct'!#REF!</definedName>
    <definedName name="fsfsf">'[1]Prod Direct'!#REF!</definedName>
    <definedName name="fxxx" localSheetId="4">#REF!</definedName>
    <definedName name="fxxx" localSheetId="2">#REF!</definedName>
    <definedName name="fxxx">#REF!</definedName>
    <definedName name="g">[6]Virselis!$C$15</definedName>
    <definedName name="gdgdgg" localSheetId="4">#REF!</definedName>
    <definedName name="gdgdgg" localSheetId="2">#REF!</definedName>
    <definedName name="gdgdgg">#REF!</definedName>
    <definedName name="gdgff" localSheetId="4">#REF!</definedName>
    <definedName name="gdgff" localSheetId="2">#REF!</definedName>
    <definedName name="gdgff">#REF!</definedName>
    <definedName name="gdgg" localSheetId="4">#REF!</definedName>
    <definedName name="gdgg" localSheetId="2">#REF!</definedName>
    <definedName name="gdgg">#REF!</definedName>
    <definedName name="gfgfg" localSheetId="4">#REF!</definedName>
    <definedName name="gfgfg" localSheetId="2">#REF!</definedName>
    <definedName name="gfgfg">#REF!</definedName>
    <definedName name="gggggggggggggggg" localSheetId="4">#REF!</definedName>
    <definedName name="gggggggggggggggg" localSheetId="2">#REF!</definedName>
    <definedName name="gggggggggggggggg">#REF!</definedName>
    <definedName name="H8\" localSheetId="4">[4]Admin!#REF!</definedName>
    <definedName name="H8\" localSheetId="2">[4]Admin!#REF!</definedName>
    <definedName name="H8\">[4]Admin!#REF!</definedName>
    <definedName name="hghgh" localSheetId="4">#REF!</definedName>
    <definedName name="hghgh" localSheetId="2">#REF!</definedName>
    <definedName name="hghgh">#REF!</definedName>
    <definedName name="hh" localSheetId="4">#REF!</definedName>
    <definedName name="hh" localSheetId="2">#REF!</definedName>
    <definedName name="hh">#REF!</definedName>
    <definedName name="htjjy" localSheetId="4">'[1]Prod Direct'!#REF!</definedName>
    <definedName name="htjjy" localSheetId="2">'[1]Prod Direct'!#REF!</definedName>
    <definedName name="htjjy">'[1]Prod Direct'!#REF!</definedName>
    <definedName name="ye">[7]Virselis!$C$11</definedName>
    <definedName name="ILGALAIKIAI_GROUP" localSheetId="4">#REF!</definedName>
    <definedName name="ILGALAIKIAI_GROUP" localSheetId="2">#REF!</definedName>
    <definedName name="ILGALAIKIAI_GROUP">#REF!</definedName>
    <definedName name="ILGALAIKIAI_GROUP_NO" localSheetId="4">#REF!</definedName>
    <definedName name="ILGALAIKIAI_GROUP_NO" localSheetId="2">#REF!</definedName>
    <definedName name="ILGALAIKIAI_GROUP_NO">#REF!</definedName>
    <definedName name="ILGALAIKIAI_GROUP_TEXT" localSheetId="4">#REF!</definedName>
    <definedName name="ILGALAIKIAI_GROUP_TEXT" localSheetId="2">#REF!</definedName>
    <definedName name="ILGALAIKIAI_GROUP_TEXT">#REF!</definedName>
    <definedName name="Imones_valiutos">[8]Valiutos_pasirink!$B$7:$C$96</definedName>
    <definedName name="Imoniu_sarasas1">[8]Im_sarasas!$A$5:$G$94</definedName>
    <definedName name="jgh" localSheetId="4">'[1]Prod Direct'!#REF!</definedName>
    <definedName name="jgh" localSheetId="2">'[1]Prod Direct'!#REF!</definedName>
    <definedName name="jgh">'[1]Prod Direct'!#REF!</definedName>
    <definedName name="jghf" localSheetId="4">'[1]Prod Direct'!#REF!</definedName>
    <definedName name="jghf" localSheetId="2">'[1]Prod Direct'!#REF!</definedName>
    <definedName name="jghf">'[1]Prod Direct'!#REF!</definedName>
    <definedName name="jgjghj" localSheetId="4">'[1]Prod Direct'!#REF!</definedName>
    <definedName name="jgjghj" localSheetId="2">'[1]Prod Direct'!#REF!</definedName>
    <definedName name="jgjghj">'[1]Prod Direct'!#REF!</definedName>
    <definedName name="jgjjj" localSheetId="4">'[1]Prod Direct'!#REF!</definedName>
    <definedName name="jgjjj" localSheetId="2">'[1]Prod Direct'!#REF!</definedName>
    <definedName name="jgjjj">'[1]Prod Direct'!#REF!</definedName>
    <definedName name="jhg" localSheetId="2">'[1]Prod Direct'!#REF!</definedName>
    <definedName name="jhg">'[1]Prod Direct'!#REF!</definedName>
    <definedName name="jhgh" localSheetId="2">'[1]Prod Direct'!#REF!</definedName>
    <definedName name="jhgh">'[1]Prod Direct'!#REF!</definedName>
    <definedName name="jhj" localSheetId="4">#REF!</definedName>
    <definedName name="jhj" localSheetId="2">#REF!</definedName>
    <definedName name="jhj">#REF!</definedName>
    <definedName name="jykjyuk" localSheetId="4">'[1]Prod Direct'!#REF!</definedName>
    <definedName name="jykjyuk" localSheetId="2">'[1]Prod Direct'!#REF!</definedName>
    <definedName name="jykjyuk">'[1]Prod Direct'!#REF!</definedName>
    <definedName name="jkl" localSheetId="2">'[1]Prod Direct'!#REF!</definedName>
    <definedName name="jkl">'[1]Prod Direct'!#REF!</definedName>
    <definedName name="K">1/1000</definedName>
    <definedName name="KAPITALAS_GROUP" localSheetId="4">#REF!</definedName>
    <definedName name="KAPITALAS_GROUP" localSheetId="2">#REF!</definedName>
    <definedName name="KAPITALAS_GROUP">#REF!</definedName>
    <definedName name="KAPITALAS_GROUP_NO" localSheetId="4">#REF!</definedName>
    <definedName name="KAPITALAS_GROUP_NO" localSheetId="2">#REF!</definedName>
    <definedName name="KAPITALAS_GROUP_NO">#REF!</definedName>
    <definedName name="KAPITALAS_GROUP_TEXT" localSheetId="4">#REF!</definedName>
    <definedName name="KAPITALAS_GROUP_TEXT" localSheetId="2">#REF!</definedName>
    <definedName name="KAPITALAS_GROUP_TEXT">#REF!</definedName>
    <definedName name="khjghfbv" localSheetId="4">#REF!</definedName>
    <definedName name="khjghfbv" localSheetId="2">#REF!</definedName>
    <definedName name="khjghfbv">#REF!</definedName>
    <definedName name="kyk" localSheetId="4">#REF!</definedName>
    <definedName name="kyk" localSheetId="2">#REF!</definedName>
    <definedName name="kyk">#REF!</definedName>
    <definedName name="kykyk" localSheetId="4">#REF!</definedName>
    <definedName name="kykyk" localSheetId="2">#REF!</definedName>
    <definedName name="kykyk">#REF!</definedName>
    <definedName name="kykykky" localSheetId="4">#REF!</definedName>
    <definedName name="kykykky" localSheetId="2">#REF!</definedName>
    <definedName name="kykykky">#REF!</definedName>
    <definedName name="kykykkk" localSheetId="4">#REF!</definedName>
    <definedName name="kykykkk" localSheetId="2">#REF!</definedName>
    <definedName name="kykykkk">#REF!</definedName>
    <definedName name="kykykkkkk" localSheetId="4">#REF!</definedName>
    <definedName name="kykykkkkk" localSheetId="2">#REF!</definedName>
    <definedName name="kykykkkkk">#REF!</definedName>
    <definedName name="kykky" localSheetId="4">#REF!</definedName>
    <definedName name="kykky" localSheetId="2">#REF!</definedName>
    <definedName name="kykky">#REF!</definedName>
    <definedName name="KITAS_GROUP" localSheetId="4">#REF!</definedName>
    <definedName name="KITAS_GROUP" localSheetId="2">#REF!</definedName>
    <definedName name="KITAS_GROUP">#REF!</definedName>
    <definedName name="KITAS_GROUP_NO" localSheetId="4">#REF!</definedName>
    <definedName name="KITAS_GROUP_NO" localSheetId="2">#REF!</definedName>
    <definedName name="KITAS_GROUP_NO">#REF!</definedName>
    <definedName name="KITAS_GROUP_TEXT" localSheetId="4">#REF!</definedName>
    <definedName name="KITAS_GROUP_TEXT" localSheetId="2">#REF!</definedName>
    <definedName name="KITAS_GROUP_TEXT">#REF!</definedName>
    <definedName name="KITAV_GROUP" localSheetId="4">#REF!</definedName>
    <definedName name="KITAV_GROUP" localSheetId="2">#REF!</definedName>
    <definedName name="KITAV_GROUP">#REF!</definedName>
    <definedName name="kjhjvhc" localSheetId="4">'[1]Prod Direct'!#REF!</definedName>
    <definedName name="kjhjvhc" localSheetId="2">'[1]Prod Direct'!#REF!</definedName>
    <definedName name="kjhjvhc">'[1]Prod Direct'!#REF!</definedName>
    <definedName name="klase_code" localSheetId="4">#REF!</definedName>
    <definedName name="klase_code" localSheetId="2">#REF!</definedName>
    <definedName name="klase_code">#REF!</definedName>
    <definedName name="klase_code2" localSheetId="4">#REF!</definedName>
    <definedName name="klase_code2" localSheetId="2">#REF!</definedName>
    <definedName name="klase_code2">#REF!</definedName>
    <definedName name="klase_group" localSheetId="4">#REF!</definedName>
    <definedName name="klase_group" localSheetId="2">#REF!</definedName>
    <definedName name="klase_group">#REF!</definedName>
    <definedName name="klase_group2" localSheetId="4">#REF!</definedName>
    <definedName name="klase_group2" localSheetId="2">#REF!</definedName>
    <definedName name="klase_group2">#REF!</definedName>
    <definedName name="klase_text" localSheetId="4">#REF!</definedName>
    <definedName name="klase_text" localSheetId="2">#REF!</definedName>
    <definedName name="klase_text">#REF!</definedName>
    <definedName name="klase_text2" localSheetId="4">#REF!</definedName>
    <definedName name="klase_text2" localSheetId="2">#REF!</definedName>
    <definedName name="klase_text2">#REF!</definedName>
    <definedName name="limcount" hidden="1">1</definedName>
    <definedName name="mater">'[1]Prod Direct'!$D$50,'[1]Prod Direct'!$D$57</definedName>
    <definedName name="mhjgh" localSheetId="4">'[1]Prod Direct'!#REF!</definedName>
    <definedName name="mhjgh" localSheetId="2">'[1]Prod Direct'!#REF!</definedName>
    <definedName name="mhjgh">'[1]Prod Direct'!#REF!</definedName>
    <definedName name="mhng" localSheetId="4">'[1]Prod Direct'!#REF!</definedName>
    <definedName name="mhng" localSheetId="2">'[1]Prod Direct'!#REF!</definedName>
    <definedName name="mhng">'[1]Prod Direct'!#REF!</definedName>
    <definedName name="MT_GROUP" localSheetId="4">#REF!</definedName>
    <definedName name="MT_GROUP" localSheetId="2">#REF!</definedName>
    <definedName name="MT_GROUP">#REF!</definedName>
    <definedName name="MT_GROUP_NO" localSheetId="4">#REF!</definedName>
    <definedName name="MT_GROUP_NO" localSheetId="2">#REF!</definedName>
    <definedName name="MT_GROUP_NO">#REF!</definedName>
    <definedName name="MT_GROUP_TEXT" localSheetId="4">#REF!</definedName>
    <definedName name="MT_GROUP_TEXT" localSheetId="2">#REF!</definedName>
    <definedName name="MT_GROUP_TEXT">#REF!</definedName>
    <definedName name="NEPASKIRSTYTASIS_GROUP" localSheetId="4">#REF!</definedName>
    <definedName name="NEPASKIRSTYTASIS_GROUP" localSheetId="2">#REF!</definedName>
    <definedName name="NEPASKIRSTYTASIS_GROUP">#REF!</definedName>
    <definedName name="NEPASKIRSTYTASIS_GROUP_NO" localSheetId="4">#REF!</definedName>
    <definedName name="NEPASKIRSTYTASIS_GROUP_NO" localSheetId="2">#REF!</definedName>
    <definedName name="NEPASKIRSTYTASIS_GROUP_NO">#REF!</definedName>
    <definedName name="NEPASKIRSTYTASIS_GROUP_TEXT" localSheetId="4">#REF!</definedName>
    <definedName name="NEPASKIRSTYTASIS_GROUP_TEXT" localSheetId="2">#REF!</definedName>
    <definedName name="NEPASKIRSTYTASIS_GROUP_TEXT">#REF!</definedName>
    <definedName name="NMT_GROUP" localSheetId="4">#REF!</definedName>
    <definedName name="NMT_GROUP" localSheetId="2">#REF!</definedName>
    <definedName name="NMT_GROUP">#REF!</definedName>
    <definedName name="NMT_GROUP_NO" localSheetId="4">#REF!</definedName>
    <definedName name="NMT_GROUP_NO" localSheetId="2">#REF!</definedName>
    <definedName name="NMT_GROUP_NO">#REF!</definedName>
    <definedName name="NMT_GROUP_TEXT" localSheetId="4">#REF!</definedName>
    <definedName name="NMT_GROUP_TEXT" localSheetId="2">#REF!</definedName>
    <definedName name="NMT_GROUP_TEXT">#REF!</definedName>
    <definedName name="ob" localSheetId="4">#REF!</definedName>
    <definedName name="ob" localSheetId="2">#REF!</definedName>
    <definedName name="ob">#REF!</definedName>
    <definedName name="oioi" localSheetId="4">#REF!</definedName>
    <definedName name="oioi" localSheetId="2">#REF!</definedName>
    <definedName name="oioi">#REF!</definedName>
    <definedName name="OLE_LINK13" localSheetId="4">KPI!$W$80</definedName>
    <definedName name="OLE_LINK15" localSheetId="4">KPI!$W$85</definedName>
    <definedName name="OLE_LINK17" localSheetId="4">KPI!$Y$8</definedName>
    <definedName name="OLE_LINK18" localSheetId="4">KPI!$Y$11</definedName>
    <definedName name="OLE_LINK2" localSheetId="0">BS!#REF!</definedName>
    <definedName name="OLE_LINK25" localSheetId="4">KPI!$Y$16</definedName>
    <definedName name="OLE_LINK3" localSheetId="2">PL!$AA$58</definedName>
    <definedName name="OLE_LINK4" localSheetId="3">OPEX!$U$43</definedName>
    <definedName name="OLE_LINK8" localSheetId="4">KPI!$W$89</definedName>
    <definedName name="ouiyfu" localSheetId="4">#REF!</definedName>
    <definedName name="ouiyfu" localSheetId="2">#REF!</definedName>
    <definedName name="ouiyfu">#REF!</definedName>
    <definedName name="pavadinimas">[3]Oбложка!$C$8</definedName>
    <definedName name="PERKAINOJIMO_GROUP" localSheetId="4">#REF!</definedName>
    <definedName name="PERKAINOJIMO_GROUP" localSheetId="2">#REF!</definedName>
    <definedName name="PERKAINOJIMO_GROUP">#REF!</definedName>
    <definedName name="PERKAINOJIMO_GROUP_NO" localSheetId="4">#REF!</definedName>
    <definedName name="PERKAINOJIMO_GROUP_NO" localSheetId="2">#REF!</definedName>
    <definedName name="PERKAINOJIMO_GROUP_NO">#REF!</definedName>
    <definedName name="PERKAINOJIMO_GROUP_TEXT" localSheetId="4">#REF!</definedName>
    <definedName name="PERKAINOJIMO_GROUP_TEXT" localSheetId="2">#REF!</definedName>
    <definedName name="PERKAINOJIMO_GROUP_TEXT">#REF!</definedName>
    <definedName name="PINIGAI_GROUP" localSheetId="4">#REF!</definedName>
    <definedName name="PINIGAI_GROUP" localSheetId="2">#REF!</definedName>
    <definedName name="PINIGAI_GROUP">#REF!</definedName>
    <definedName name="PINIGAI_GROUP_NO" localSheetId="4">#REF!</definedName>
    <definedName name="PINIGAI_GROUP_NO" localSheetId="2">#REF!</definedName>
    <definedName name="PINIGAI_GROUP_NO">#REF!</definedName>
    <definedName name="PINIGAI_GROUP_TEXT" localSheetId="4">#REF!</definedName>
    <definedName name="PINIGAI_GROUP_TEXT" localSheetId="2">#REF!</definedName>
    <definedName name="PINIGAI_GROUP_TEXT">#REF!</definedName>
    <definedName name="PP_GROUP" localSheetId="4">#REF!</definedName>
    <definedName name="PP_GROUP" localSheetId="2">#REF!</definedName>
    <definedName name="PP_GROUP">#REF!</definedName>
    <definedName name="PP_GROUP_NO" localSheetId="4">#REF!</definedName>
    <definedName name="PP_GROUP_NO" localSheetId="2">#REF!</definedName>
    <definedName name="PP_GROUP_NO">#REF!</definedName>
    <definedName name="PP_GROUP_TEXT" localSheetId="4">#REF!</definedName>
    <definedName name="PP_GROUP_TEXT" localSheetId="2">#REF!</definedName>
    <definedName name="PP_GROUP_TEXT">#REF!</definedName>
    <definedName name="_xlnm.Print_Area" localSheetId="4">#REF!</definedName>
    <definedName name="_xlnm.Print_Area" localSheetId="2">#REF!</definedName>
    <definedName name="_xlnm.Print_Area">#REF!</definedName>
    <definedName name="qwqw" localSheetId="4">#REF!</definedName>
    <definedName name="qwqw" localSheetId="2">#REF!</definedName>
    <definedName name="qwqw">#REF!</definedName>
    <definedName name="RawMaterials1996">'[1]Prod Direct'!$D$50,'[1]Prod Direct'!$D$57,'[1]Prod Direct'!$D$64,'[1]Prod Direct'!$D$71,'[1]Prod Direct'!$D$78,'[1]Prod Direct'!$D$85,'[1]Prod Direct'!$D$92</definedName>
    <definedName name="RawMaterials1997">'[1]Prod Direct'!$E$50,'[1]Prod Direct'!$E$57,'[1]Prod Direct'!$E$64,'[1]Prod Direct'!$E$71,'[1]Prod Direct'!$E$78,'[1]Prod Direct'!$E$85,'[1]Prod Direct'!$E$92</definedName>
    <definedName name="refdf" localSheetId="4">#REF!</definedName>
    <definedName name="refdf" localSheetId="2">#REF!</definedName>
    <definedName name="refdf">#REF!</definedName>
    <definedName name="RepCur">[9]Viršelis!$B$15</definedName>
    <definedName name="repunit" localSheetId="4">#REF!</definedName>
    <definedName name="repunit" localSheetId="2">#REF!</definedName>
    <definedName name="repunit">#REF!</definedName>
    <definedName name="retrtt" localSheetId="4">#REF!</definedName>
    <definedName name="retrtt" localSheetId="2">#REF!</definedName>
    <definedName name="retrtt">#REF!</definedName>
    <definedName name="Revenue_increments" localSheetId="4">#REF!</definedName>
    <definedName name="Revenue_increments" localSheetId="2">#REF!</definedName>
    <definedName name="Revenue_increments">#REF!</definedName>
    <definedName name="REZERVAI_GROUP" localSheetId="4">#REF!</definedName>
    <definedName name="REZERVAI_GROUP" localSheetId="2">#REF!</definedName>
    <definedName name="REZERVAI_GROUP">#REF!</definedName>
    <definedName name="REZERVAI_GROUP_NO" localSheetId="4">#REF!</definedName>
    <definedName name="REZERVAI_GROUP_NO" localSheetId="2">#REF!</definedName>
    <definedName name="REZERVAI_GROUP_NO">#REF!</definedName>
    <definedName name="REZERVAI_GROUP_TEXT" localSheetId="4">#REF!</definedName>
    <definedName name="REZERVAI_GROUP_TEXT" localSheetId="2">#REF!</definedName>
    <definedName name="REZERVAI_GROUP_TEXT">#REF!</definedName>
    <definedName name="rrr" localSheetId="4">'[1]Prod Direct'!#REF!</definedName>
    <definedName name="rrr" localSheetId="2">'[1]Prod Direct'!#REF!</definedName>
    <definedName name="rrr">'[1]Prod Direct'!#REF!</definedName>
    <definedName name="s">[6]Virselis!$C$8</definedName>
    <definedName name="saskaita_code" localSheetId="4">#REF!</definedName>
    <definedName name="saskaita_code" localSheetId="2">#REF!</definedName>
    <definedName name="saskaita_code">#REF!</definedName>
    <definedName name="saskaita_group" localSheetId="4">#REF!</definedName>
    <definedName name="saskaita_group" localSheetId="2">#REF!</definedName>
    <definedName name="saskaita_group">#REF!</definedName>
    <definedName name="saskaita_text" localSheetId="4">#REF!</definedName>
    <definedName name="saskaita_text" localSheetId="2">#REF!</definedName>
    <definedName name="saskaita_text">#REF!</definedName>
    <definedName name="sdsdsd" localSheetId="4">#REF!</definedName>
    <definedName name="sdsdsd" localSheetId="2">#REF!</definedName>
    <definedName name="sdsdsd">#REF!</definedName>
    <definedName name="sencount" hidden="1">1</definedName>
    <definedName name="SP_GROUP" localSheetId="4">#REF!</definedName>
    <definedName name="SP_GROUP" localSheetId="2">#REF!</definedName>
    <definedName name="SP_GROUP">#REF!</definedName>
    <definedName name="SP_GROUP_NO" localSheetId="4">#REF!</definedName>
    <definedName name="SP_GROUP_NO" localSheetId="2">#REF!</definedName>
    <definedName name="SP_GROUP_NO">#REF!</definedName>
    <definedName name="SP_GROUP_TEXT" localSheetId="4">#REF!</definedName>
    <definedName name="SP_GROUP_TEXT" localSheetId="2">#REF!</definedName>
    <definedName name="SP_GROUP_TEXT">#REF!</definedName>
    <definedName name="ss" localSheetId="4">'[1]Prod Direct'!#REF!</definedName>
    <definedName name="ss" localSheetId="2">'[1]Prod Direct'!#REF!</definedName>
    <definedName name="ss">'[1]Prod Direct'!#REF!</definedName>
    <definedName name="ssd" localSheetId="4">#REF!</definedName>
    <definedName name="ssd" localSheetId="2">#REF!</definedName>
    <definedName name="ssd">#REF!</definedName>
    <definedName name="sss" localSheetId="4">'[1]Prod Direct'!#REF!</definedName>
    <definedName name="sss" localSheetId="2">'[1]Prod Direct'!#REF!</definedName>
    <definedName name="sss">'[1]Prod Direct'!#REF!</definedName>
    <definedName name="ssss" localSheetId="4">'[1]Prod Direct'!#REF!</definedName>
    <definedName name="ssss" localSheetId="2">'[1]Prod Direct'!#REF!</definedName>
    <definedName name="ssss">'[1]Prod Direct'!#REF!</definedName>
    <definedName name="standards">[3]Oбложка!$C$9</definedName>
    <definedName name="subsaskaita_group" localSheetId="4">#REF!</definedName>
    <definedName name="subsaskaita_group" localSheetId="2">#REF!</definedName>
    <definedName name="subsaskaita_group">#REF!</definedName>
    <definedName name="Table_Fixed" localSheetId="4">#REF!</definedName>
    <definedName name="Table_Fixed" localSheetId="2">#REF!</definedName>
    <definedName name="Table_Fixed">#REF!</definedName>
    <definedName name="Table_Revenue" localSheetId="4">#REF!</definedName>
    <definedName name="Table_Revenue" localSheetId="2">#REF!</definedName>
    <definedName name="Table_Revenue">#REF!</definedName>
    <definedName name="Table_total" localSheetId="4">#REF!</definedName>
    <definedName name="Table_total" localSheetId="2">#REF!</definedName>
    <definedName name="Table_total">#REF!</definedName>
    <definedName name="Table_Variable" localSheetId="4">#REF!</definedName>
    <definedName name="Table_Variable" localSheetId="2">#REF!</definedName>
    <definedName name="Table_Variable">#REF!</definedName>
    <definedName name="TRUMPALAIKIAI_GROUP" localSheetId="4">#REF!</definedName>
    <definedName name="TRUMPALAIKIAI_GROUP" localSheetId="2">#REF!</definedName>
    <definedName name="TRUMPALAIKIAI_GROUP">#REF!</definedName>
    <definedName name="TRUMPALAIKIAI_GROUP_NO" localSheetId="4">#REF!</definedName>
    <definedName name="TRUMPALAIKIAI_GROUP_NO" localSheetId="2">#REF!</definedName>
    <definedName name="TRUMPALAIKIAI_GROUP_NO">#REF!</definedName>
    <definedName name="TRUMPALAIKIAI_GROUP_TEXT" localSheetId="4">#REF!</definedName>
    <definedName name="TRUMPALAIKIAI_GROUP_TEXT" localSheetId="2">#REF!</definedName>
    <definedName name="TRUMPALAIKIAI_GROUP_TEXT">#REF!</definedName>
    <definedName name="tt" localSheetId="4">'[1]Prod Direct'!#REF!</definedName>
    <definedName name="tt" localSheetId="2">'[1]Prod Direct'!#REF!</definedName>
    <definedName name="tt">'[1]Prod Direct'!#REF!</definedName>
    <definedName name="ttttt" localSheetId="4">'[1]Prod Direct'!#REF!</definedName>
    <definedName name="ttttt" localSheetId="2">'[1]Prod Direct'!#REF!</definedName>
    <definedName name="ttttt">'[1]Prod Direct'!#REF!</definedName>
    <definedName name="valiutu_kursai">[10]Valiutu_kursai!$B$4:$R$15</definedName>
    <definedName name="VIENERIUS_GROUP" localSheetId="4">#REF!</definedName>
    <definedName name="VIENERIUS_GROUP" localSheetId="2">#REF!</definedName>
    <definedName name="VIENERIUS_GROUP">#REF!</definedName>
    <definedName name="VIENERIUS_GROUP_NO" localSheetId="4">#REF!</definedName>
    <definedName name="VIENERIUS_GROUP_NO" localSheetId="2">#REF!</definedName>
    <definedName name="VIENERIUS_GROUP_NO">#REF!</definedName>
    <definedName name="VIENERIUS_GROUP_TEXT" localSheetId="4">#REF!</definedName>
    <definedName name="VIENERIUS_GROUP_TEXT" localSheetId="2">#REF!</definedName>
    <definedName name="VIENERIUS_GROUP_TEXT">#REF!</definedName>
    <definedName name="VS_GROUP" localSheetId="4">#REF!</definedName>
    <definedName name="VS_GROUP" localSheetId="2">#REF!</definedName>
    <definedName name="VS_GROUP">#REF!</definedName>
    <definedName name="VS_GROUP_NO" localSheetId="4">#REF!</definedName>
    <definedName name="VS_GROUP_NO" localSheetId="2">#REF!</definedName>
    <definedName name="VS_GROUP_NO">#REF!</definedName>
    <definedName name="VS_GROUP_TEXT" localSheetId="4">#REF!</definedName>
    <definedName name="VS_GROUP_TEXT" localSheetId="2">#REF!</definedName>
    <definedName name="VS_GROUP_TEXT">#REF!</definedName>
    <definedName name="w" localSheetId="4">'[1]Prod Direct'!#REF!</definedName>
    <definedName name="w" localSheetId="2">'[1]Prod Direct'!#REF!</definedName>
    <definedName name="w">'[1]Prod Direct'!#REF!</definedName>
    <definedName name="ww" localSheetId="4">'[1]Prod Direct'!#REF!</definedName>
    <definedName name="ww" localSheetId="2">'[1]Prod Direct'!#REF!</definedName>
    <definedName name="ww">'[1]Prod Direct'!#REF!</definedName>
    <definedName name="www" localSheetId="2">'[1]Prod Direct'!#REF!</definedName>
    <definedName name="www">'[1]Prod Direct'!#REF!</definedName>
    <definedName name="xxx" localSheetId="4">#REF!</definedName>
    <definedName name="xxx" localSheetId="2">#REF!</definedName>
    <definedName name="xxx">#REF!</definedName>
    <definedName name="za" localSheetId="4">#REF!</definedName>
    <definedName name="za" localSheetId="2">#REF!</definedName>
    <definedName name="za">#REF!</definedName>
    <definedName name="zzz" localSheetId="4">#REF!</definedName>
    <definedName name="zzz" localSheetId="2">#REF!</definedName>
    <definedName name="zzz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R123" i="8" l="1"/>
  <c r="AR122" i="8"/>
  <c r="AR100" i="8"/>
  <c r="AR96" i="8"/>
  <c r="AR70" i="8"/>
  <c r="AJ65" i="3"/>
  <c r="AJ52" i="3"/>
  <c r="AJ34" i="3"/>
  <c r="R13" i="1"/>
  <c r="AJ24" i="5"/>
  <c r="AS133" i="8"/>
  <c r="AT133" i="8"/>
  <c r="AT132" i="8"/>
  <c r="AT125" i="8"/>
  <c r="AR133" i="8"/>
  <c r="AR38" i="8" l="1"/>
  <c r="AR54" i="8"/>
  <c r="AR49" i="8"/>
  <c r="AR59" i="8" l="1"/>
  <c r="AR62" i="8" s="1"/>
  <c r="AI68" i="3" l="1"/>
  <c r="AJ68" i="3"/>
  <c r="AH32" i="4" l="1"/>
  <c r="AL62" i="8"/>
  <c r="AI62" i="8"/>
  <c r="AI59" i="8" l="1"/>
  <c r="AL16" i="8" l="1"/>
  <c r="AH65" i="3"/>
  <c r="AH52" i="3"/>
  <c r="AH36" i="3"/>
  <c r="P56" i="1"/>
  <c r="AL25" i="8" l="1"/>
  <c r="AL24" i="8"/>
  <c r="AC24" i="8"/>
  <c r="AD23" i="8" l="1"/>
  <c r="AE23" i="8"/>
  <c r="AF23" i="8"/>
  <c r="AI23" i="8"/>
  <c r="AL23" i="8"/>
  <c r="AL5" i="8"/>
  <c r="AL11" i="8"/>
  <c r="Z23" i="8"/>
  <c r="AP133" i="8"/>
  <c r="AQ132" i="8"/>
  <c r="AQ125" i="8"/>
  <c r="AO133" i="8"/>
  <c r="AQ133" i="8" s="1"/>
  <c r="AI65" i="3" l="1"/>
  <c r="AO54" i="8" l="1"/>
  <c r="AO5" i="8" l="1"/>
  <c r="AO49" i="8"/>
  <c r="AO59" i="8" s="1"/>
  <c r="AO62" i="8" s="1"/>
  <c r="AN132" i="8" l="1"/>
  <c r="AN125" i="8"/>
  <c r="AG96" i="8"/>
  <c r="AH96" i="8"/>
  <c r="AI96" i="8"/>
  <c r="AG97" i="8"/>
  <c r="AH97" i="8"/>
  <c r="AI97" i="8"/>
  <c r="AL106" i="8" l="1"/>
  <c r="AL97" i="8"/>
  <c r="T62" i="8"/>
  <c r="W62" i="8"/>
  <c r="AL54" i="8"/>
  <c r="AL49" i="8"/>
  <c r="AL59" i="8" s="1"/>
  <c r="AL38" i="8"/>
  <c r="AL95" i="8" l="1"/>
  <c r="AL96" i="8"/>
  <c r="AH68" i="3" l="1"/>
  <c r="AM133" i="8" l="1"/>
  <c r="AL133" i="8"/>
  <c r="AN133" i="8" l="1"/>
  <c r="L50" i="1"/>
  <c r="L51" i="1"/>
  <c r="AK135" i="8" l="1"/>
  <c r="AK132" i="8"/>
  <c r="AK125" i="8"/>
  <c r="AH132" i="8"/>
  <c r="AH125" i="8"/>
  <c r="AG131" i="8"/>
  <c r="AH131" i="8" s="1"/>
  <c r="AG129" i="8"/>
  <c r="AH129" i="8" s="1"/>
  <c r="AG128" i="8"/>
  <c r="AH128" i="8" s="1"/>
  <c r="AG127" i="8"/>
  <c r="AH127" i="8" s="1"/>
  <c r="AG126" i="8"/>
  <c r="AH126" i="8" s="1"/>
  <c r="AG123" i="8"/>
  <c r="AH123" i="8" s="1"/>
  <c r="AG122" i="8"/>
  <c r="AH122" i="8" s="1"/>
  <c r="AG121" i="8"/>
  <c r="AH121" i="8" s="1"/>
  <c r="AF124" i="8"/>
  <c r="AF130" i="8" s="1"/>
  <c r="AF134" i="8" l="1"/>
  <c r="AF137" i="8" l="1"/>
  <c r="AI100" i="8" l="1"/>
  <c r="AI99" i="8"/>
  <c r="AI98" i="8"/>
  <c r="AI95" i="8"/>
  <c r="AI85" i="8"/>
  <c r="AI80" i="8"/>
  <c r="AI75" i="8"/>
  <c r="AF95" i="8"/>
  <c r="AI54" i="8"/>
  <c r="AI49" i="8"/>
  <c r="AI38" i="8"/>
  <c r="AF34" i="8"/>
  <c r="AD34" i="8"/>
  <c r="AE34" i="8"/>
  <c r="AD25" i="8"/>
  <c r="AE25" i="8"/>
  <c r="AF25" i="8"/>
  <c r="AD24" i="8"/>
  <c r="AE24" i="8"/>
  <c r="AF24" i="8"/>
  <c r="AD22" i="8"/>
  <c r="AE22" i="8"/>
  <c r="AF22" i="8"/>
  <c r="AD21" i="8"/>
  <c r="AE21" i="8"/>
  <c r="AF21" i="8"/>
  <c r="AD11" i="8"/>
  <c r="AE11" i="8"/>
  <c r="AF11" i="8"/>
  <c r="AD8" i="8"/>
  <c r="AE8" i="8"/>
  <c r="AF8" i="8"/>
  <c r="AD5" i="8"/>
  <c r="AE5" i="8"/>
  <c r="AF5" i="8"/>
  <c r="AF24" i="5"/>
  <c r="AG116" i="8" s="1"/>
  <c r="AH116" i="8" s="1"/>
  <c r="AF32" i="4"/>
  <c r="AG137" i="8" s="1"/>
  <c r="AH137" i="8" s="1"/>
  <c r="AF15" i="4"/>
  <c r="AG130" i="8" s="1"/>
  <c r="AH130" i="8" s="1"/>
  <c r="AF6" i="4"/>
  <c r="AG124" i="8" s="1"/>
  <c r="AH124" i="8" s="1"/>
  <c r="AF34" i="3"/>
  <c r="AF22" i="4" l="1"/>
  <c r="AE20" i="8"/>
  <c r="AD20" i="8"/>
  <c r="AJ131" i="8"/>
  <c r="AI131" i="8"/>
  <c r="AJ133" i="8"/>
  <c r="AI133" i="8"/>
  <c r="AF26" i="4"/>
  <c r="AG134" i="8"/>
  <c r="AH134" i="8" s="1"/>
  <c r="AF20" i="8"/>
  <c r="AI91" i="8"/>
  <c r="AF16" i="8"/>
  <c r="AE16" i="8"/>
  <c r="AD16" i="8"/>
  <c r="AF65" i="3"/>
  <c r="AG65" i="3"/>
  <c r="AF52" i="3"/>
  <c r="AG52" i="3"/>
  <c r="AF36" i="3"/>
  <c r="AK133" i="8" l="1"/>
  <c r="N13" i="1" l="1"/>
  <c r="N21" i="1"/>
  <c r="N23" i="1" s="1"/>
  <c r="N36" i="1"/>
  <c r="N38" i="1" s="1"/>
  <c r="N59" i="1" s="1"/>
  <c r="N46" i="1"/>
  <c r="T128" i="8"/>
  <c r="T129" i="8"/>
  <c r="U128" i="8"/>
  <c r="V128" i="8"/>
  <c r="U129" i="8"/>
  <c r="V129" i="8"/>
  <c r="W129" i="8"/>
  <c r="X128" i="8"/>
  <c r="Y128" i="8"/>
  <c r="Z129" i="8"/>
  <c r="AC129" i="8"/>
  <c r="AC85" i="8"/>
  <c r="AC80" i="8"/>
  <c r="AC75" i="8"/>
  <c r="AC11" i="8"/>
  <c r="AC23" i="8" s="1"/>
  <c r="AC8" i="8"/>
  <c r="AC5" i="8"/>
  <c r="AE34" i="3"/>
  <c r="N25" i="1" l="1"/>
  <c r="AC16" i="8"/>
  <c r="AD121" i="8" l="1"/>
  <c r="AD122" i="8"/>
  <c r="AD123" i="8"/>
  <c r="AF100" i="8"/>
  <c r="AF99" i="8"/>
  <c r="AF96" i="8"/>
  <c r="AF97" i="8"/>
  <c r="AF98" i="8"/>
  <c r="AF85" i="8"/>
  <c r="AF80" i="8"/>
  <c r="AF75" i="8"/>
  <c r="AF54" i="8"/>
  <c r="AF49" i="8"/>
  <c r="AF38" i="8"/>
  <c r="AG68" i="3"/>
  <c r="AG69" i="3" s="1"/>
  <c r="AD124" i="8" l="1"/>
  <c r="AF91" i="8"/>
  <c r="AF59" i="8"/>
  <c r="AF62" i="8" s="1"/>
  <c r="AI5" i="8" l="1"/>
  <c r="AA54" i="8"/>
  <c r="AB54" i="8"/>
  <c r="AC54" i="8"/>
  <c r="AA49" i="8"/>
  <c r="AB49" i="8"/>
  <c r="AC49" i="8"/>
  <c r="AA38" i="8"/>
  <c r="AB38" i="8"/>
  <c r="AC38" i="8"/>
  <c r="AE65" i="3" l="1"/>
  <c r="AE136" i="8" l="1"/>
  <c r="AE132" i="8"/>
  <c r="AE125" i="8"/>
  <c r="AC59" i="8"/>
  <c r="AC62" i="8" s="1"/>
  <c r="AC96" i="8" l="1"/>
  <c r="Z122" i="8" l="1"/>
  <c r="AA126" i="8"/>
  <c r="Z34" i="8"/>
  <c r="Z68" i="8"/>
  <c r="Z91" i="8"/>
  <c r="W59" i="8"/>
  <c r="X91" i="8"/>
  <c r="Y91" i="8"/>
  <c r="W91" i="8"/>
  <c r="Z70" i="8" l="1"/>
  <c r="X116" i="8" l="1"/>
  <c r="Y116" i="8"/>
  <c r="Z116" i="8"/>
  <c r="AD2" i="5"/>
  <c r="AD24" i="5" s="1"/>
  <c r="AC17" i="3"/>
  <c r="AD6" i="4"/>
  <c r="AD15" i="4" s="1"/>
  <c r="AA128" i="8"/>
  <c r="AA122" i="8"/>
  <c r="AB122" i="8" s="1"/>
  <c r="W116" i="8"/>
  <c r="X34" i="8"/>
  <c r="Y34" i="8"/>
  <c r="AD65" i="3" l="1"/>
  <c r="L49" i="1"/>
  <c r="Z126" i="8" l="1"/>
  <c r="AB126" i="8" s="1"/>
  <c r="W121" i="8"/>
  <c r="K51" i="1"/>
  <c r="K42" i="1"/>
  <c r="K43" i="1" s="1"/>
  <c r="AB125" i="8" l="1"/>
  <c r="AB132" i="8"/>
  <c r="AB136" i="8"/>
  <c r="X16" i="8"/>
  <c r="Y16" i="8"/>
  <c r="X59" i="8"/>
  <c r="Y59" i="8"/>
  <c r="Y62" i="8" s="1"/>
  <c r="X68" i="8"/>
  <c r="X122" i="8" s="1"/>
  <c r="Y68" i="8"/>
  <c r="Y122" i="8" s="1"/>
  <c r="X106" i="8"/>
  <c r="Y106" i="8"/>
  <c r="X121" i="8"/>
  <c r="Y121" i="8" s="1"/>
  <c r="X123" i="8"/>
  <c r="Y125" i="8"/>
  <c r="X126" i="8"/>
  <c r="X131" i="8"/>
  <c r="Y132" i="8"/>
  <c r="Y136" i="8"/>
  <c r="AA135" i="8"/>
  <c r="Z135" i="8"/>
  <c r="Z131" i="8"/>
  <c r="Z121" i="8"/>
  <c r="AA131" i="8"/>
  <c r="AA123" i="8"/>
  <c r="AA121" i="8"/>
  <c r="Y70" i="8" l="1"/>
  <c r="X62" i="8"/>
  <c r="X70" i="8" s="1"/>
  <c r="AB135" i="8"/>
  <c r="AB131" i="8"/>
  <c r="AB121" i="8"/>
  <c r="Z54" i="8"/>
  <c r="Z49" i="8"/>
  <c r="Z38" i="8"/>
  <c r="Z59" i="8" l="1"/>
  <c r="Z123" i="8"/>
  <c r="AB123" i="8" s="1"/>
  <c r="Z95" i="8"/>
  <c r="Z96" i="8"/>
  <c r="Z97" i="8"/>
  <c r="Z98" i="8"/>
  <c r="Z99" i="8"/>
  <c r="Z100" i="8"/>
  <c r="Z106" i="8"/>
  <c r="Z24" i="8"/>
  <c r="Z25" i="8"/>
  <c r="Z20" i="8"/>
  <c r="Z21" i="8"/>
  <c r="Z22" i="8"/>
  <c r="Z16" i="8"/>
  <c r="Z124" i="8" l="1"/>
  <c r="AD52" i="3"/>
  <c r="AD34" i="3"/>
  <c r="AD36" i="3" l="1"/>
  <c r="AD67" i="3" s="1"/>
  <c r="AD69" i="3" s="1"/>
  <c r="AC34" i="3"/>
  <c r="AD32" i="4"/>
  <c r="AA137" i="8" s="1"/>
  <c r="L56" i="1"/>
  <c r="L46" i="1"/>
  <c r="L36" i="1"/>
  <c r="L38" i="1" s="1"/>
  <c r="L21" i="1"/>
  <c r="L23" i="1" s="1"/>
  <c r="L13" i="1"/>
  <c r="W126" i="8"/>
  <c r="Y126" i="8" s="1"/>
  <c r="L58" i="1" l="1"/>
  <c r="L59" i="1" s="1"/>
  <c r="AA124" i="8"/>
  <c r="AB124" i="8" s="1"/>
  <c r="Z128" i="8"/>
  <c r="Z130" i="8" s="1"/>
  <c r="L25" i="1"/>
  <c r="W99" i="8"/>
  <c r="W95" i="8"/>
  <c r="W135" i="8"/>
  <c r="Y135" i="8" s="1"/>
  <c r="W131" i="8"/>
  <c r="Y131" i="8" s="1"/>
  <c r="W34" i="8"/>
  <c r="W106" i="8"/>
  <c r="W98" i="8"/>
  <c r="W100" i="8"/>
  <c r="W97" i="8"/>
  <c r="W96" i="8"/>
  <c r="W68" i="8"/>
  <c r="W122" i="8" s="1"/>
  <c r="W24" i="8"/>
  <c r="W25" i="8"/>
  <c r="W23" i="8"/>
  <c r="W21" i="8"/>
  <c r="W22" i="8"/>
  <c r="W20" i="8"/>
  <c r="W16" i="8"/>
  <c r="AC24" i="5"/>
  <c r="AC65" i="3"/>
  <c r="AC52" i="3"/>
  <c r="AC36" i="3"/>
  <c r="AC67" i="3" s="1"/>
  <c r="K56" i="1"/>
  <c r="K46" i="1"/>
  <c r="K36" i="1"/>
  <c r="K38" i="1" s="1"/>
  <c r="K21" i="1"/>
  <c r="K23" i="1" s="1"/>
  <c r="K13" i="1"/>
  <c r="AC32" i="4"/>
  <c r="X137" i="8" s="1"/>
  <c r="T23" i="8"/>
  <c r="T24" i="8"/>
  <c r="T25" i="8"/>
  <c r="U52" i="3"/>
  <c r="K25" i="1" l="1"/>
  <c r="W123" i="8"/>
  <c r="Y123" i="8" s="1"/>
  <c r="AA130" i="8"/>
  <c r="AD22" i="4"/>
  <c r="K58" i="1"/>
  <c r="K59" i="1" s="1"/>
  <c r="W128" i="8"/>
  <c r="AB128" i="8"/>
  <c r="W70" i="8"/>
  <c r="AC69" i="3"/>
  <c r="AC6" i="4"/>
  <c r="AC15" i="4" s="1"/>
  <c r="E67" i="3"/>
  <c r="W124" i="8" l="1"/>
  <c r="W130" i="8" s="1"/>
  <c r="AA134" i="8"/>
  <c r="AD26" i="4"/>
  <c r="X130" i="8"/>
  <c r="X124" i="8"/>
  <c r="Y124" i="8" s="1"/>
  <c r="Z134" i="8"/>
  <c r="AB130" i="8"/>
  <c r="R60" i="3"/>
  <c r="AC22" i="4" l="1"/>
  <c r="X134" i="8" s="1"/>
  <c r="Y130" i="8"/>
  <c r="Z137" i="8"/>
  <c r="AB137" i="8" s="1"/>
  <c r="AB134" i="8"/>
  <c r="W134" i="8"/>
  <c r="AC26" i="4" l="1"/>
  <c r="Y134" i="8"/>
  <c r="W137" i="8"/>
  <c r="Y137" i="8" s="1"/>
  <c r="AC98" i="8" l="1"/>
  <c r="AC100" i="8" l="1"/>
  <c r="AC97" i="8" l="1"/>
  <c r="AC95" i="8"/>
  <c r="AC131" i="8"/>
  <c r="AD131" i="8"/>
  <c r="AC22" i="8"/>
  <c r="AC21" i="8"/>
  <c r="AE52" i="3"/>
  <c r="AE131" i="8" l="1"/>
  <c r="AC99" i="8"/>
  <c r="AC25" i="8" l="1"/>
  <c r="AC20" i="8" l="1"/>
  <c r="M46" i="1" l="1"/>
  <c r="AC91" i="8"/>
  <c r="AD135" i="8" l="1"/>
  <c r="AC135" i="8"/>
  <c r="AE135" i="8" l="1"/>
  <c r="AC106" i="8" l="1"/>
  <c r="AC128" i="8" l="1"/>
  <c r="AD128" i="8"/>
  <c r="AE128" i="8" l="1"/>
  <c r="AC122" i="8" l="1"/>
  <c r="AE122" i="8" s="1"/>
  <c r="AC34" i="8" l="1"/>
  <c r="AC121" i="8"/>
  <c r="AE121" i="8" s="1"/>
  <c r="M56" i="1" l="1"/>
  <c r="M58" i="1" s="1"/>
  <c r="AC123" i="8" l="1"/>
  <c r="AE123" i="8" s="1"/>
  <c r="AE124" i="8" s="1"/>
  <c r="AC70" i="8"/>
  <c r="AC124" i="8" l="1"/>
  <c r="AE6" i="4" l="1"/>
  <c r="AE15" i="4" l="1"/>
  <c r="AE24" i="5"/>
  <c r="AD116" i="8" s="1"/>
  <c r="M13" i="1" l="1"/>
  <c r="M21" i="1" l="1"/>
  <c r="M23" i="1" s="1"/>
  <c r="M25" i="1" s="1"/>
  <c r="M36" i="1" l="1"/>
  <c r="M38" i="1" s="1"/>
  <c r="M59" i="1" s="1"/>
  <c r="AD126" i="8" l="1"/>
  <c r="AD130" i="8" s="1"/>
  <c r="AD134" i="8" s="1"/>
  <c r="AD137" i="8" s="1"/>
  <c r="AE22" i="4" l="1"/>
  <c r="AE26" i="4" l="1"/>
  <c r="AE32" i="4"/>
  <c r="AC116" i="8"/>
  <c r="AC126" i="8" l="1"/>
  <c r="AE116" i="8"/>
  <c r="AE36" i="3"/>
  <c r="AE126" i="8" l="1"/>
  <c r="AE130" i="8" s="1"/>
  <c r="AE134" i="8" s="1"/>
  <c r="AE137" i="8" s="1"/>
  <c r="AC130" i="8"/>
  <c r="AC134" i="8" s="1"/>
  <c r="AC137" i="8" l="1"/>
  <c r="AK131" i="8" l="1"/>
  <c r="AJ121" i="8" l="1"/>
  <c r="AJ129" i="8"/>
  <c r="AK121" i="8" l="1"/>
  <c r="AK129" i="8"/>
  <c r="O46" i="1" l="1"/>
  <c r="AI68" i="8" l="1"/>
  <c r="AI106" i="8" l="1"/>
  <c r="AJ128" i="8" l="1"/>
  <c r="AK128" i="8" l="1"/>
  <c r="AI34" i="8" l="1"/>
  <c r="AI70" i="8" s="1"/>
  <c r="AJ122" i="8" l="1"/>
  <c r="AK122" i="8"/>
  <c r="AG24" i="5" l="1"/>
  <c r="AJ116" i="8" s="1"/>
  <c r="AJ127" i="8" l="1"/>
  <c r="AK127" i="8" l="1"/>
  <c r="AJ126" i="8"/>
  <c r="AJ123" i="8" l="1"/>
  <c r="AG6" i="4"/>
  <c r="AJ124" i="8" s="1"/>
  <c r="AK123" i="8"/>
  <c r="O36" i="1"/>
  <c r="O38" i="1" s="1"/>
  <c r="AG15" i="4" l="1"/>
  <c r="AI124" i="8"/>
  <c r="AK124" i="8" s="1"/>
  <c r="AG22" i="4" l="1"/>
  <c r="AJ134" i="8" s="1"/>
  <c r="AJ130" i="8"/>
  <c r="AG34" i="3" l="1"/>
  <c r="AG36" i="3" s="1"/>
  <c r="AG26" i="4"/>
  <c r="AG32" i="4"/>
  <c r="AJ137" i="8" s="1"/>
  <c r="AI21" i="8" l="1"/>
  <c r="AI25" i="8"/>
  <c r="AI22" i="8"/>
  <c r="AI11" i="8" l="1"/>
  <c r="AI24" i="8"/>
  <c r="AI8" i="8"/>
  <c r="AI20" i="8" l="1"/>
  <c r="AI16" i="8"/>
  <c r="AI116" i="8" l="1"/>
  <c r="AI126" i="8" l="1"/>
  <c r="AK126" i="8" s="1"/>
  <c r="AK116" i="8"/>
  <c r="AI130" i="8" l="1"/>
  <c r="AI134" i="8" s="1"/>
  <c r="AK134" i="8" s="1"/>
  <c r="AK130" i="8" l="1"/>
  <c r="O21" i="1"/>
  <c r="AI137" i="8" l="1"/>
  <c r="AK137" i="8" s="1"/>
  <c r="O13" i="1"/>
  <c r="AL75" i="8" l="1"/>
  <c r="AL34" i="8" l="1"/>
  <c r="AL70" i="8" s="1"/>
  <c r="AL100" i="8" l="1"/>
  <c r="O23" i="1" l="1"/>
  <c r="O25" i="1" s="1"/>
  <c r="O56" i="1" l="1"/>
  <c r="O58" i="1" s="1"/>
  <c r="O59" i="1" s="1"/>
  <c r="AO97" i="8" l="1"/>
  <c r="AO96" i="8" l="1"/>
  <c r="AO95" i="8"/>
  <c r="AO75" i="8"/>
  <c r="AL98" i="8" l="1"/>
  <c r="AL80" i="8"/>
  <c r="P22" i="1" l="1"/>
  <c r="AM129" i="8" l="1"/>
  <c r="P36" i="1"/>
  <c r="AN129" i="8" l="1"/>
  <c r="AL99" i="8" l="1"/>
  <c r="AL85" i="8"/>
  <c r="AL91" i="8" s="1"/>
  <c r="AL68" i="8" l="1"/>
  <c r="AH24" i="5" l="1"/>
  <c r="AM116" i="8" s="1"/>
  <c r="AM127" i="8" l="1"/>
  <c r="AN127" i="8" l="1"/>
  <c r="AL22" i="8" l="1"/>
  <c r="AL21" i="8" l="1"/>
  <c r="AL8" i="8"/>
  <c r="AL20" i="8" l="1"/>
  <c r="AM123" i="8" l="1"/>
  <c r="P21" i="1"/>
  <c r="P23" i="1" s="1"/>
  <c r="AN123" i="8" l="1"/>
  <c r="AM128" i="8" l="1"/>
  <c r="AN128" i="8" l="1"/>
  <c r="AM131" i="8" l="1"/>
  <c r="AL131" i="8"/>
  <c r="AM126" i="8"/>
  <c r="AN131" i="8" l="1"/>
  <c r="AM121" i="8" l="1"/>
  <c r="AL116" i="8" l="1"/>
  <c r="AN121" i="8"/>
  <c r="AM122" i="8" l="1"/>
  <c r="AH6" i="4"/>
  <c r="AN116" i="8"/>
  <c r="AL126" i="8"/>
  <c r="AN126" i="8" s="1"/>
  <c r="AH15" i="4" l="1"/>
  <c r="AM124" i="8"/>
  <c r="AN122" i="8"/>
  <c r="AL124" i="8"/>
  <c r="AL130" i="8" s="1"/>
  <c r="AL134" i="8" s="1"/>
  <c r="AN124" i="8" l="1"/>
  <c r="AH22" i="4"/>
  <c r="AM130" i="8"/>
  <c r="AN130" i="8" s="1"/>
  <c r="AM134" i="8" l="1"/>
  <c r="AN134" i="8" s="1"/>
  <c r="AH34" i="3" l="1"/>
  <c r="AH67" i="3" s="1"/>
  <c r="AH69" i="3" s="1"/>
  <c r="P46" i="1" l="1"/>
  <c r="P58" i="1" s="1"/>
  <c r="P13" i="1" l="1"/>
  <c r="P25" i="1" s="1"/>
  <c r="AH26" i="4" l="1"/>
  <c r="AM135" i="8" l="1"/>
  <c r="AL135" i="8"/>
  <c r="P38" i="1"/>
  <c r="P59" i="1" s="1"/>
  <c r="AN135" i="8" l="1"/>
  <c r="AL137" i="8"/>
  <c r="AM137" i="8"/>
  <c r="AN137" i="8" l="1"/>
  <c r="AP129" i="8" l="1"/>
  <c r="AI52" i="3"/>
  <c r="AO98" i="8"/>
  <c r="AQ129" i="8" l="1"/>
  <c r="AO100" i="8"/>
  <c r="AO68" i="8" l="1"/>
  <c r="AO106" i="8" l="1"/>
  <c r="AP122" i="8" l="1"/>
  <c r="AQ122" i="8" l="1"/>
  <c r="AI24" i="5" l="1"/>
  <c r="AP116" i="8" s="1"/>
  <c r="AO99" i="8" l="1"/>
  <c r="AO85" i="8"/>
  <c r="AP127" i="8" l="1"/>
  <c r="AQ127" i="8" l="1"/>
  <c r="AO80" i="8" l="1"/>
  <c r="AO91" i="8" s="1"/>
  <c r="AO34" i="8" l="1"/>
  <c r="AO70" i="8" s="1"/>
  <c r="AO22" i="8" l="1"/>
  <c r="AO24" i="8" l="1"/>
  <c r="AO25" i="8"/>
  <c r="AO8" i="8" l="1"/>
  <c r="AO21" i="8"/>
  <c r="AO11" i="8"/>
  <c r="AO23" i="8" s="1"/>
  <c r="AO20" i="8" l="1"/>
  <c r="AO16" i="8"/>
  <c r="AP128" i="8" l="1"/>
  <c r="AP126" i="8"/>
  <c r="AQ128" i="8" l="1"/>
  <c r="AP131" i="8" l="1"/>
  <c r="AQ131" i="8" l="1"/>
  <c r="AP121" i="8" l="1"/>
  <c r="AO116" i="8" l="1"/>
  <c r="AQ121" i="8"/>
  <c r="AO126" i="8" l="1"/>
  <c r="AQ116" i="8"/>
  <c r="AQ126" i="8" l="1"/>
  <c r="Q56" i="1" l="1"/>
  <c r="AP135" i="8" l="1"/>
  <c r="AO135" i="8"/>
  <c r="AQ135" i="8" l="1"/>
  <c r="Q46" i="1" l="1"/>
  <c r="Q58" i="1" s="1"/>
  <c r="Q13" i="1" l="1"/>
  <c r="Q21" i="1" l="1"/>
  <c r="Q23" i="1" s="1"/>
  <c r="Q25" i="1" s="1"/>
  <c r="AO124" i="8" l="1"/>
  <c r="AP123" i="8"/>
  <c r="AI6" i="4"/>
  <c r="Q36" i="1"/>
  <c r="Q38" i="1" s="1"/>
  <c r="Q59" i="1" s="1"/>
  <c r="AO130" i="8" l="1"/>
  <c r="AO134" i="8" s="1"/>
  <c r="AO137" i="8" s="1"/>
  <c r="AI15" i="4"/>
  <c r="AP124" i="8"/>
  <c r="AQ124" i="8" s="1"/>
  <c r="AQ123" i="8"/>
  <c r="AI22" i="4" l="1"/>
  <c r="AP134" i="8" s="1"/>
  <c r="AP130" i="8"/>
  <c r="AQ130" i="8" s="1"/>
  <c r="AI32" i="4"/>
  <c r="AP137" i="8" l="1"/>
  <c r="AQ137" i="8" s="1"/>
  <c r="AI26" i="4"/>
  <c r="AQ134" i="8"/>
  <c r="AI34" i="3" l="1"/>
  <c r="AI36" i="3" s="1"/>
  <c r="AI67" i="3" s="1"/>
  <c r="AI69" i="3" s="1"/>
  <c r="AR5" i="8" l="1"/>
  <c r="AR95" i="8" l="1"/>
  <c r="AR75" i="8"/>
  <c r="R46" i="1" l="1"/>
  <c r="AR127" i="8" l="1"/>
  <c r="AS127" i="8"/>
  <c r="AR98" i="8"/>
  <c r="AR80" i="8"/>
  <c r="AR22" i="8"/>
  <c r="AT127" i="8" l="1"/>
  <c r="AR129" i="8"/>
  <c r="AS129" i="8"/>
  <c r="AR21" i="8"/>
  <c r="AR8" i="8"/>
  <c r="AR16" i="8" s="1"/>
  <c r="AR68" i="8"/>
  <c r="AR25" i="8"/>
  <c r="AS116" i="8"/>
  <c r="AS123" i="8"/>
  <c r="AT123" i="8" l="1"/>
  <c r="AT129" i="8"/>
  <c r="AR106" i="8"/>
  <c r="AR20" i="8"/>
  <c r="AR24" i="8"/>
  <c r="AR11" i="8"/>
  <c r="R56" i="1"/>
  <c r="R58" i="1" s="1"/>
  <c r="AR23" i="8" l="1"/>
  <c r="AR99" i="8"/>
  <c r="AR85" i="8"/>
  <c r="AR91" i="8" s="1"/>
  <c r="AS131" i="8"/>
  <c r="AR131" i="8"/>
  <c r="R21" i="1"/>
  <c r="R23" i="1" s="1"/>
  <c r="AS122" i="8"/>
  <c r="AR124" i="8"/>
  <c r="AT131" i="8" l="1"/>
  <c r="AR135" i="8"/>
  <c r="AS135" i="8"/>
  <c r="AR34" i="8"/>
  <c r="AS126" i="8"/>
  <c r="AT122" i="8"/>
  <c r="AS121" i="8"/>
  <c r="AT121" i="8" s="1"/>
  <c r="AJ6" i="4"/>
  <c r="AR128" i="8"/>
  <c r="AS128" i="8"/>
  <c r="AT128" i="8" s="1"/>
  <c r="R25" i="1"/>
  <c r="AT135" i="8" l="1"/>
  <c r="AS124" i="8"/>
  <c r="AT124" i="8" s="1"/>
  <c r="AJ15" i="4"/>
  <c r="R36" i="1"/>
  <c r="R38" i="1" s="1"/>
  <c r="R59" i="1" s="1"/>
  <c r="AJ22" i="4" l="1"/>
  <c r="AS130" i="8"/>
  <c r="AJ26" i="4" l="1"/>
  <c r="AS134" i="8"/>
  <c r="AJ32" i="4"/>
  <c r="AS137" i="8" s="1"/>
  <c r="AJ36" i="3" l="1"/>
  <c r="AJ67" i="3" s="1"/>
  <c r="AJ69" i="3" s="1"/>
  <c r="AR116" i="8" l="1"/>
  <c r="AR126" i="8" s="1"/>
  <c r="AT116" i="8" l="1"/>
  <c r="AT126" i="8"/>
  <c r="AR130" i="8"/>
  <c r="AR134" i="8" l="1"/>
  <c r="AT130" i="8"/>
  <c r="AR137" i="8" l="1"/>
  <c r="AT137" i="8" s="1"/>
  <c r="AT134" i="8"/>
</calcChain>
</file>

<file path=xl/sharedStrings.xml><?xml version="1.0" encoding="utf-8"?>
<sst xmlns="http://schemas.openxmlformats.org/spreadsheetml/2006/main" count="1060" uniqueCount="556">
  <si>
    <t>KONSOLIDUOTAS BALANSAS, EUR'000</t>
  </si>
  <si>
    <t>CONSOLIDATED BALANCE SHEET, EUR'000</t>
  </si>
  <si>
    <t>2016 12 31</t>
  </si>
  <si>
    <t>2017 12 31</t>
  </si>
  <si>
    <t>2018 12 31</t>
  </si>
  <si>
    <t>2019 12 31</t>
  </si>
  <si>
    <t>2020 12 31</t>
  </si>
  <si>
    <t>TURTAS</t>
  </si>
  <si>
    <t>ASSETS</t>
  </si>
  <si>
    <t>Ilgalaikis turtas</t>
  </si>
  <si>
    <t>Non-current assets</t>
  </si>
  <si>
    <t>Right-of-use assets</t>
  </si>
  <si>
    <t>Nematerialusis turtas</t>
  </si>
  <si>
    <t>Intangible assets</t>
  </si>
  <si>
    <t>Investicijos, apskaitomos nuosavybės metodu</t>
  </si>
  <si>
    <t>Finansinis turtas, skirtas parduoti</t>
  </si>
  <si>
    <t>Associates</t>
  </si>
  <si>
    <t>Atidėtojo pelno mokesčio turtas</t>
  </si>
  <si>
    <t>Biologinis turtas</t>
  </si>
  <si>
    <t xml:space="preserve">Biological assets </t>
  </si>
  <si>
    <t>Ilgalaikio turto iš viso</t>
  </si>
  <si>
    <t>Total non-current assets</t>
  </si>
  <si>
    <t>Trumpalaikis turtas</t>
  </si>
  <si>
    <t>Current assets</t>
  </si>
  <si>
    <t>Atsargos</t>
  </si>
  <si>
    <t>Pinigai ir pinigų ekvivalentai</t>
  </si>
  <si>
    <t>Cash and cash equivalents</t>
  </si>
  <si>
    <t>Turtas, skirtas parduoti</t>
  </si>
  <si>
    <t xml:space="preserve">Assets held for sale </t>
  </si>
  <si>
    <t>Trumpalaikio turto iš viso</t>
  </si>
  <si>
    <t>Total current assets</t>
  </si>
  <si>
    <t>TURTO IŠ VISO</t>
  </si>
  <si>
    <t>TOTAL ASSETS</t>
  </si>
  <si>
    <t>NUOSAVYBĖ IR ĮSIPAREIGOJIMAI</t>
  </si>
  <si>
    <t>EQUITY AND LIABILITIES</t>
  </si>
  <si>
    <t>Kapitalas ir rezervai</t>
  </si>
  <si>
    <t>Capital and reserves</t>
  </si>
  <si>
    <t>Įstatinis kapitalas</t>
  </si>
  <si>
    <t>Share capital</t>
  </si>
  <si>
    <t>Akcijų priedai</t>
  </si>
  <si>
    <t>Share premium</t>
  </si>
  <si>
    <t>Perkainojimo rezervas</t>
  </si>
  <si>
    <t>Revaluation reserve</t>
  </si>
  <si>
    <t>Privalomasis rezervas</t>
  </si>
  <si>
    <t>Legal reserve</t>
  </si>
  <si>
    <t>Valiutų kursų svyravimo įtaka</t>
  </si>
  <si>
    <t>Currency exchange differences</t>
  </si>
  <si>
    <t>Nekontroliuojanti dalis</t>
  </si>
  <si>
    <t>Non-controlling interest</t>
  </si>
  <si>
    <t>Nuosavo kapitalo iš viso</t>
  </si>
  <si>
    <t>Total equity</t>
  </si>
  <si>
    <t>Ilgalaikiai įsipareigojimai</t>
  </si>
  <si>
    <t>Non-current liabilities</t>
  </si>
  <si>
    <t>Borrowings</t>
  </si>
  <si>
    <t>Nuomos įsipareigojimai</t>
  </si>
  <si>
    <t>Obligations under lease</t>
  </si>
  <si>
    <t>Nuomos įsipareigojimai, susiję su turto naudojimosi teisėmis</t>
  </si>
  <si>
    <t>Obligations under lease, related with the right-of-use assets</t>
  </si>
  <si>
    <t>Atidėtojo pelno mokesčio įsipareigojimai</t>
  </si>
  <si>
    <t>Ilgalaikių įsipareigojimų iš viso</t>
  </si>
  <si>
    <t>Total non-current liabilities</t>
  </si>
  <si>
    <t>Trumpalaikiai įsipareigojimai</t>
  </si>
  <si>
    <t>Current liabilities</t>
  </si>
  <si>
    <t>Ilgalaikių paskolų einamųjų metų dalis</t>
  </si>
  <si>
    <t>Current portion of non-current borrowings</t>
  </si>
  <si>
    <t>Ilgalaikių nuomos įsipareigojimų einamųjų metų dalis</t>
  </si>
  <si>
    <t>Current portion of lease liabilities</t>
  </si>
  <si>
    <t>Ilgalaikių nuomos įsipareigojimų, susijusių su turto naudojimosi teisėmis, einamųjų metų dalis</t>
  </si>
  <si>
    <t>Current portion of lease liabilities, related with the right-of-use assets</t>
  </si>
  <si>
    <t>Trumpalaikės paskolos</t>
  </si>
  <si>
    <t>Current borrowings</t>
  </si>
  <si>
    <t>Prekybos mokėtinos sumos</t>
  </si>
  <si>
    <t>Trade payables</t>
  </si>
  <si>
    <t>Įsipareigojimai, susiję su turtu, skirtu parduoti</t>
  </si>
  <si>
    <t xml:space="preserve">Liabilities related with assets held for sale </t>
  </si>
  <si>
    <t>Trumpalaikių įsipareigojimų iš viso</t>
  </si>
  <si>
    <t>Total current liabilities</t>
  </si>
  <si>
    <t>Įsipareigojimų iš viso</t>
  </si>
  <si>
    <t>Total liabilities</t>
  </si>
  <si>
    <t>NUOSAVYBĖS IR ĮSIPAREIGOJIMŲ IŠ VISO</t>
  </si>
  <si>
    <t>TOTAL EQUITY AND LIABILITIES</t>
  </si>
  <si>
    <t>KONSOLIDUOTA PELNO (NUOSTOLIŲ) ATASKAITA, EUR'000</t>
  </si>
  <si>
    <t>CONSOLIDATED INCOME STATEMENT, EUR'000</t>
  </si>
  <si>
    <t>3M 2016</t>
  </si>
  <si>
    <t>6M 2016</t>
  </si>
  <si>
    <t>9M 2016</t>
  </si>
  <si>
    <t>12M 2016</t>
  </si>
  <si>
    <t>3M 2017</t>
  </si>
  <si>
    <t>6M 2017</t>
  </si>
  <si>
    <t>9M 2017</t>
  </si>
  <si>
    <t>12M 2017</t>
  </si>
  <si>
    <t>3M 2018</t>
  </si>
  <si>
    <t>6M 2018</t>
  </si>
  <si>
    <t>9M 2018</t>
  </si>
  <si>
    <t>12M 2018</t>
  </si>
  <si>
    <t>3M 2019</t>
  </si>
  <si>
    <t>6M 2019</t>
  </si>
  <si>
    <t>9M 2019</t>
  </si>
  <si>
    <t>12M 2019</t>
  </si>
  <si>
    <t>3M 2020</t>
  </si>
  <si>
    <t>6M 2020</t>
  </si>
  <si>
    <t>9M 2020</t>
  </si>
  <si>
    <t>12M 2020</t>
  </si>
  <si>
    <t>3M 2021</t>
  </si>
  <si>
    <t>6M 2021</t>
  </si>
  <si>
    <t>9M 2021</t>
  </si>
  <si>
    <t>Pardavimo pajamos</t>
  </si>
  <si>
    <t>Revenues</t>
  </si>
  <si>
    <t>Pardavimo savikaina</t>
  </si>
  <si>
    <t>Cost of sales</t>
  </si>
  <si>
    <t>-</t>
  </si>
  <si>
    <t>BENDRASIS PELNAS</t>
  </si>
  <si>
    <t>GROSS PROFIT</t>
  </si>
  <si>
    <t>Neigiamo prestižo nurašymas</t>
  </si>
  <si>
    <t>Write-off of negative goodwill</t>
  </si>
  <si>
    <t>Kitos pajamos</t>
  </si>
  <si>
    <t>Other income</t>
  </si>
  <si>
    <t>VEIKLOS PELNAS</t>
  </si>
  <si>
    <t>OPERATING PROFIT</t>
  </si>
  <si>
    <t>Finansinės veiklos sąnaudos</t>
  </si>
  <si>
    <t>Finance cost</t>
  </si>
  <si>
    <t>Asocijuotų įmonių grynojo pelno (nuostolio) dalis, apskaityta naudojant nuosavybės metodą</t>
  </si>
  <si>
    <t>Share of net profit (loss) of associates accounted for
using the equity method</t>
  </si>
  <si>
    <t>PELNAS (NUOSTOLIAI) PRIEŠ PELNO MOKESTĮ</t>
  </si>
  <si>
    <t>PROFIT (LOSS) BEFORE INCOME TAX</t>
  </si>
  <si>
    <t>Pelno mokestis</t>
  </si>
  <si>
    <t>Income tax expense</t>
  </si>
  <si>
    <t>NET PROFIT / (LOSS) FOR THE PERIOD</t>
  </si>
  <si>
    <t>PRISKIRTINA:</t>
  </si>
  <si>
    <t>ATTRIBUTABLE TO:</t>
  </si>
  <si>
    <t>Bendrovės akcininkams</t>
  </si>
  <si>
    <t>Nekontroliuojančiai daliai</t>
  </si>
  <si>
    <t>Pagrindinis pelnas (nuostoliai), tenkantys vienai akcijai (EUR)</t>
  </si>
  <si>
    <t>Basic earnings (loss) per share (EUR)</t>
  </si>
  <si>
    <t>Sumažintas pelnas (nuostoliai), tenkantys vienai akcijai (EUR)</t>
  </si>
  <si>
    <t>Diluted earnings (loss) per share (EUR)</t>
  </si>
  <si>
    <t>KONSOLIDUOTA PINIGŲ SRAUTŲ ATASKAITA</t>
  </si>
  <si>
    <t>CONSOLIDATED STATEMENT OF CASHFLOWS</t>
  </si>
  <si>
    <t>Pagrindinės veiklos pinigų srautai</t>
  </si>
  <si>
    <t>Cash flows from /(to) operating activities</t>
  </si>
  <si>
    <t>Grynasis pelnas prieš apmokestinimą ir mažumos dalį</t>
  </si>
  <si>
    <t>Net profit (loss) before income tax and non-controlling interest</t>
  </si>
  <si>
    <t>Nepiniginių sąnaudų (pajamų) atstatymas ir kiti koregavimai</t>
  </si>
  <si>
    <t>Adjustments for non-cash expenses (income) items and other adjustments</t>
  </si>
  <si>
    <t xml:space="preserve">Amortization expense </t>
  </si>
  <si>
    <t>Nekilnojamojo turto, įrangos ir įrengimų nurašymai ir vertės sumažėjimas</t>
  </si>
  <si>
    <t>(Pelnas) nuostoliai dėl investicijos į Grybai LT KB perskaičiavimo tikrąja verte</t>
  </si>
  <si>
    <t>Gain (loss) on remeasurement of interest held in Grybai LT, KB at fair value</t>
  </si>
  <si>
    <t>Neigiamas prestižas</t>
  </si>
  <si>
    <t>Negative goodwill</t>
  </si>
  <si>
    <t>(Pelnas) nuostoliai dėl ilgalaikio turto pardavimo</t>
  </si>
  <si>
    <t>(Pelnas) nuostoliai dėl investicinio turto pardavimo</t>
  </si>
  <si>
    <t>Dukterinių įmonių pardavimo pelnas (nuostoliai)</t>
  </si>
  <si>
    <t xml:space="preserve">Gain (loss) on sale of subsidiaries </t>
  </si>
  <si>
    <t>Investicijų, apskaitomų nuosavybės metodu, pelno (nuostolių) dalis</t>
  </si>
  <si>
    <t>Share of losses (profits) of investments accounted for using equity method</t>
  </si>
  <si>
    <t>Atidėjinys dėl galimų NMA sankcijų</t>
  </si>
  <si>
    <t>Provisions due to possible sanctions of NPA</t>
  </si>
  <si>
    <t>Papildomi pašarinių kultūrų nurašymai</t>
  </si>
  <si>
    <t>Additional write-offs of forage crops</t>
  </si>
  <si>
    <t>Palūkanų ir baudų pajamos</t>
  </si>
  <si>
    <t>Interest and fines income</t>
  </si>
  <si>
    <t>Finansinės sąnaudos</t>
  </si>
  <si>
    <t xml:space="preserve">Finance cost </t>
  </si>
  <si>
    <t>Mažesne verte įsigyti įsipareigojimai</t>
  </si>
  <si>
    <t xml:space="preserve">Acquired own liabilities at discount </t>
  </si>
  <si>
    <t>Nekilnojamojo turto, įrangos ir įrengimų vertės sumažėjimo atstatymas</t>
  </si>
  <si>
    <t>Reversal of impairment of PPE</t>
  </si>
  <si>
    <t>Nuostoliai (pelnas) dėl biologinio turto tikrosios vertės pasikeitimo</t>
  </si>
  <si>
    <t>Gain (loss) on changes in fair value of biological assets</t>
  </si>
  <si>
    <t>Apyvartinio kapitalo pasikeitimai</t>
  </si>
  <si>
    <t>Changes in working capital</t>
  </si>
  <si>
    <t>Biologinio turto (padidėjimas) sumažėjimas</t>
  </si>
  <si>
    <t>(Increase) decrease in biological assets</t>
  </si>
  <si>
    <t>Prekybos gautinų sumų ir išankstinių apmokėjimų (padidėjimas) sumažėjimas</t>
  </si>
  <si>
    <t>(Increase) decrease in trade receivables and prepayments</t>
  </si>
  <si>
    <t>Atsargų (padidėjimas) sumažėjimas</t>
  </si>
  <si>
    <t>(Increase) decrease in inventory</t>
  </si>
  <si>
    <t xml:space="preserve">Prekybos mokėtinų sumų ir kitų mokėtinų sumų (sumažėjimas) padidėjimas </t>
  </si>
  <si>
    <t>(Decrease) increase in trade and other payables</t>
  </si>
  <si>
    <t>Sumokėtos palūkanos</t>
  </si>
  <si>
    <t>Grynieji pagrindinės veiklos pinigų srautai</t>
  </si>
  <si>
    <t>Net cash flows from /(to) operating activities</t>
  </si>
  <si>
    <t>Investicinės veiklos pinigų srautai</t>
  </si>
  <si>
    <t>Cash flows from /(to) investing activities</t>
  </si>
  <si>
    <t>Įsigyti pinigai (su dukterinėmis įmonėmis)</t>
  </si>
  <si>
    <t>Cash acquired with subsidiaries</t>
  </si>
  <si>
    <t>Ilgalaikio nematerialiojo turto įsigijimai</t>
  </si>
  <si>
    <t xml:space="preserve">Purchase of investments </t>
  </si>
  <si>
    <t>Gautinų sumų pirkimai (KTG Grupė)</t>
  </si>
  <si>
    <t>Purchase of accounts receivables (KTG Group)</t>
  </si>
  <si>
    <t>Investicijų, skirtų parduoti, įsigijimai</t>
  </si>
  <si>
    <r>
      <t>Mokėjimas už dukterinės įmonės įsigijimą, grynąja pinigine verte</t>
    </r>
    <r>
      <rPr>
        <sz val="8"/>
        <color rgb="FF000000"/>
        <rFont val="Calibri"/>
        <family val="2"/>
        <charset val="186"/>
        <scheme val="minor"/>
      </rPr>
      <t>  </t>
    </r>
  </si>
  <si>
    <t>Payment for acquisition of subsidiary, net of cash acquired</t>
  </si>
  <si>
    <r>
      <t>Įplaukos</t>
    </r>
    <r>
      <rPr>
        <sz val="8"/>
        <color rgb="FF000000"/>
        <rFont val="Calibri"/>
        <family val="2"/>
        <charset val="186"/>
        <scheme val="minor"/>
      </rPr>
      <t> už dukterinės įmonės pardavimą, grynąja pinigine verte </t>
    </r>
  </si>
  <si>
    <t>Proceeds from sales of subsidiary, net of cash disposed</t>
  </si>
  <si>
    <t>Other loans granted</t>
  </si>
  <si>
    <t>Grynieji investicinės veiklos pinigų srautai</t>
  </si>
  <si>
    <t>Net cash flows from/(to) investing activities</t>
  </si>
  <si>
    <t>Finansinės veiklos pinigų srautai</t>
  </si>
  <si>
    <t>Cash flows from /(to) financing activities</t>
  </si>
  <si>
    <t>Galimų parduoti investicijų pardavimai (pirkimai)</t>
  </si>
  <si>
    <t>Disposal (acquisition) of available for sale investments</t>
  </si>
  <si>
    <t>Pajamos iš akcijų emisijos</t>
  </si>
  <si>
    <t>Proceeds from issue of shares</t>
  </si>
  <si>
    <t>Obligacijos</t>
  </si>
  <si>
    <t>Bonds</t>
  </si>
  <si>
    <t>Suteiktos paskolos</t>
  </si>
  <si>
    <t>Loans granted</t>
  </si>
  <si>
    <t>Grynieji finansinės veiklos pinigų srautai</t>
  </si>
  <si>
    <t>Net cash flows from/(to) financing activities</t>
  </si>
  <si>
    <t>Grynasis pinigų ir pinigų ekvivalentų padidėjimas (sumažėjimas)</t>
  </si>
  <si>
    <t>Net (decrease) / increase in cash and cash equivalents</t>
  </si>
  <si>
    <t>Pinigai ir pinigų ekvivalentai laikotarpio pradžioje</t>
  </si>
  <si>
    <t>Cash and cash equivalents at the beginning of the period</t>
  </si>
  <si>
    <t>Pinigai ir pinigų ekvivalentai laikotarpio pabaigoje</t>
  </si>
  <si>
    <t>Cash and cash equivalents at the end of the period</t>
  </si>
  <si>
    <t>VEIKLOS SĄNAUDOS</t>
  </si>
  <si>
    <t>OPERATING EXPENSES</t>
  </si>
  <si>
    <t>Baudos ir delspinigiai</t>
  </si>
  <si>
    <t>Fines and late payments</t>
  </si>
  <si>
    <t>Atsargų nurašymai</t>
  </si>
  <si>
    <t>Write-off of inventory</t>
  </si>
  <si>
    <t>Arginta Engineering, UAB įsigijimo sandorio nutraukimo sąnaudos</t>
  </si>
  <si>
    <t>Termination expenses of UAB Arginta Engineering purchase agreement</t>
  </si>
  <si>
    <t>Consultations and business plan preparations</t>
  </si>
  <si>
    <t>Pardavimo sąnaudos</t>
  </si>
  <si>
    <t>Selling expenses</t>
  </si>
  <si>
    <t>Kuro sąnaudos</t>
  </si>
  <si>
    <t>Fuel costs</t>
  </si>
  <si>
    <t xml:space="preserve">Nekilnojamojo turto registravimas ir notaro mokesčiai </t>
  </si>
  <si>
    <t>Nuoma ir komunalinės paslaugos</t>
  </si>
  <si>
    <t>Rent and utilities</t>
  </si>
  <si>
    <t>Transporto sąnaudos</t>
  </si>
  <si>
    <t>Transportation costs</t>
  </si>
  <si>
    <t xml:space="preserve">Biuro išlaidos </t>
  </si>
  <si>
    <t>Office administration</t>
  </si>
  <si>
    <t>Kitos sąnaudos</t>
  </si>
  <si>
    <t>Other expenses</t>
  </si>
  <si>
    <t>Iš viso</t>
  </si>
  <si>
    <t>Total</t>
  </si>
  <si>
    <t>VEIKLOS SEGMENTŲ REZULTATAI</t>
  </si>
  <si>
    <t>RESULTS OF BUSINESS SEGMENTS</t>
  </si>
  <si>
    <t>GRYBININKYSTĖS SEGMENTAS</t>
  </si>
  <si>
    <t>MUSHROOM SEGMENT</t>
  </si>
  <si>
    <t xml:space="preserve">Bendrasis parduotas kiekis, tonos </t>
  </si>
  <si>
    <t xml:space="preserve"> Total mushrooms sold, tons </t>
  </si>
  <si>
    <t xml:space="preserve">Įprastiniai grybai, tonos </t>
  </si>
  <si>
    <t xml:space="preserve"> Non-organic mushrooms, tons </t>
  </si>
  <si>
    <t xml:space="preserve">Ekologiniai grybai, tonos </t>
  </si>
  <si>
    <t xml:space="preserve"> Organic mushrooms, tons </t>
  </si>
  <si>
    <t xml:space="preserve">Bendrosios grybų pardavimo pajamos, EUR'000 </t>
  </si>
  <si>
    <t xml:space="preserve"> Total revenues from mushroom sales, EUR'000 </t>
  </si>
  <si>
    <t xml:space="preserve">Įprastiniai grybai, EUR'000 </t>
  </si>
  <si>
    <t xml:space="preserve"> Non-organic mushrooms, EUR'000 </t>
  </si>
  <si>
    <t xml:space="preserve">Ekologiniai grybai, EUR'000 </t>
  </si>
  <si>
    <t xml:space="preserve"> Organic mushrooms, EUR'000 </t>
  </si>
  <si>
    <t xml:space="preserve">Bendrosios grybų pardavimo sąnaudos, EUR'000 </t>
  </si>
  <si>
    <t xml:space="preserve"> Total cost of mushrooms sold, EUR'000 </t>
  </si>
  <si>
    <t>Grybų komposto pardavimo pajamos, EUR’000</t>
  </si>
  <si>
    <t xml:space="preserve"> Total revenues from sales of mushroom seedbed, EUR'000 </t>
  </si>
  <si>
    <t>Grybų komposto pardavimo savikaina, EUR’000</t>
  </si>
  <si>
    <t>Total cost of sales of mushroom seedbed, EUR'000</t>
  </si>
  <si>
    <t>Bendrasis grybininkystės segmento pelnas, EUR'000</t>
  </si>
  <si>
    <t>Gross profit of mushroom growing segment, EUR’000</t>
  </si>
  <si>
    <t>Vidutinė grybų pardavimo kaina, EUR/tona</t>
  </si>
  <si>
    <t>Average price of sold mushrooms, EUR/ton</t>
  </si>
  <si>
    <t>Įprastiniai grybai, EUR/tona</t>
  </si>
  <si>
    <t>Non-organic mushrooms, EUR/ton</t>
  </si>
  <si>
    <t>Ekologiniai grybai, EUR/tona</t>
  </si>
  <si>
    <t>Organic mushrooms, EUR/ton</t>
  </si>
  <si>
    <t xml:space="preserve">Vidutinės grybų pardavimo sąnaudos, EUR/tona </t>
  </si>
  <si>
    <t>Average cost of sold mushrooms, EUR/ton</t>
  </si>
  <si>
    <t>AUGALININKYSTĖS SEGMENTAS</t>
  </si>
  <si>
    <t>CROP GROWING SEGMENT</t>
  </si>
  <si>
    <t>a) Žemės ūkio produkcijos pardavimai</t>
  </si>
  <si>
    <t>a)     Sales of agricultural produce</t>
  </si>
  <si>
    <t xml:space="preserve">Bendrosios parduotos žemės ūkio produkcijos pajamos, EUR'000 </t>
  </si>
  <si>
    <t>Total revenue of sold agricultural produce, EUR'000</t>
  </si>
  <si>
    <t>Bendrosios parduotos žemės ūkio produkcijos sąnaudos, EUR'000</t>
  </si>
  <si>
    <t>Total cost of sold agricultural produce, EUR'000</t>
  </si>
  <si>
    <t xml:space="preserve">Bendrieji atsargų nurašymai, EUR'000 </t>
  </si>
  <si>
    <t xml:space="preserve">Inventory write-offs and impairment, EUR'000 </t>
  </si>
  <si>
    <t>Žemės ūkio produkcijos pardavimo rezultatas, EUR'000</t>
  </si>
  <si>
    <t>Result of sales of agricultural produce, EUR'000</t>
  </si>
  <si>
    <t>b) Žemės ūkio produkcijos derlius</t>
  </si>
  <si>
    <t xml:space="preserve">b)     Harvest of agricultural produce </t>
  </si>
  <si>
    <t xml:space="preserve">Bendroji dirbama žemė, ha </t>
  </si>
  <si>
    <t xml:space="preserve"> Total cultivated land, ha </t>
  </si>
  <si>
    <t>Kviečiai</t>
  </si>
  <si>
    <t>Wheat</t>
  </si>
  <si>
    <t>Ankštiniai</t>
  </si>
  <si>
    <t>Pulses</t>
  </si>
  <si>
    <t>Kitos grūdinės kultūros</t>
  </si>
  <si>
    <t>Other cash crops</t>
  </si>
  <si>
    <t>Pašarinės kultūros</t>
  </si>
  <si>
    <t>Forage Crops</t>
  </si>
  <si>
    <t>Fallow</t>
  </si>
  <si>
    <t>Vidutinis derlingumas, t/ha</t>
  </si>
  <si>
    <t>Average harvest yield, t/ha</t>
  </si>
  <si>
    <t>Bendrasis derlius, tikrąja verte, EUR'000</t>
  </si>
  <si>
    <t>Total fair value of Crops, EUR'000</t>
  </si>
  <si>
    <t>Bendrosios derliaus sąnaudos, EUR'000</t>
  </si>
  <si>
    <t>Total production cost of Corps, EUR'000</t>
  </si>
  <si>
    <t>Pelnas (nuostolis) dėl biologinio turto pripažinimo tikrąja verte, EUR'000</t>
  </si>
  <si>
    <t>Gain (loss) on revaluation of biological assets at fair value, EUR'000</t>
  </si>
  <si>
    <t>Pelnas (nuostolis) dėl biologinio turto pripažinimo tikrąja verte kitų metų derliui (žieminės kultūros), EUR'000</t>
  </si>
  <si>
    <t>Gain (loss) on revaluation of biological assets at fair value for the following season (winter crops), EUR’000</t>
  </si>
  <si>
    <t>Pelnas (nuostolis) dėl biologinio turto pripažinimo tikrąja verte, pripažintas praėjusiame laikotarpyje, EUR'000</t>
  </si>
  <si>
    <t>Gain (loss) on revaluation of biological assets at fair value recognized in previous period, EUR’000</t>
  </si>
  <si>
    <t>Pelnas (nuostolis) dėl biologinio turto pripažinimo tikrąja verte, pripažintas ataskaitiniame laikotarpyje, EUR'000</t>
  </si>
  <si>
    <t>Gain (loss) on revaluation of biological assets at fair value recognized in reporting period, EUR'000</t>
  </si>
  <si>
    <t>c) Žemės ūkio subsidijos</t>
  </si>
  <si>
    <t>c)     Agricultural subsidies</t>
  </si>
  <si>
    <t>Tiesioginės subsidijos, EUR'000</t>
  </si>
  <si>
    <t>Directs subsidies, EUR'000</t>
  </si>
  <si>
    <t>Ekologinės žemdirbystės subsidijos, EUR'000</t>
  </si>
  <si>
    <t>Organic farming subsidies, EUR'000</t>
  </si>
  <si>
    <t>Subsidijų iš viso, EUR'000</t>
  </si>
  <si>
    <t>Total subsidies, EUR'000</t>
  </si>
  <si>
    <t>Bendrasis augalininkystės segmento pelnas, EUR'000 (a+b+c)</t>
  </si>
  <si>
    <t>Gross profit of crop growing segment per period, EUR'000 (a+b+c)</t>
  </si>
  <si>
    <t>PIENININKYSTĖS SEGMENTAS</t>
  </si>
  <si>
    <t>DAIRY SEGMENT</t>
  </si>
  <si>
    <t xml:space="preserve">Bendrasis parduotas produkcijos kiekis, tonos </t>
  </si>
  <si>
    <t xml:space="preserve">Total tonnage sold, tons </t>
  </si>
  <si>
    <t xml:space="preserve">Įprastinis pienas, tonos </t>
  </si>
  <si>
    <t xml:space="preserve"> Non-organic milk, tons </t>
  </si>
  <si>
    <t xml:space="preserve">Ekologinis pienas, tonos </t>
  </si>
  <si>
    <t xml:space="preserve"> Organic milk, tons </t>
  </si>
  <si>
    <t>Pieno produktai, tonos</t>
  </si>
  <si>
    <t>Milk commodities, tons</t>
  </si>
  <si>
    <t>Galvijai, tonos</t>
  </si>
  <si>
    <t>Cattle, tons</t>
  </si>
  <si>
    <t xml:space="preserve">Bendrosios pieninkystės segmento pajamos, EUR'000 </t>
  </si>
  <si>
    <t xml:space="preserve">Total revenues of diary segment, EUR'000 </t>
  </si>
  <si>
    <t xml:space="preserve">Įprastinis pienas, EUR'000 </t>
  </si>
  <si>
    <t xml:space="preserve"> Non-organic milk, EUR'000 </t>
  </si>
  <si>
    <t xml:space="preserve">Ekologinis pienas, EUR'000 </t>
  </si>
  <si>
    <t xml:space="preserve"> Organic milk, EUR'000 </t>
  </si>
  <si>
    <t>Pieno produktai, EUR'000</t>
  </si>
  <si>
    <t>Milk commodities, EUR'000</t>
  </si>
  <si>
    <t>Galvijai, EUR'000</t>
  </si>
  <si>
    <t xml:space="preserve"> Cattle, EUR'000</t>
  </si>
  <si>
    <t xml:space="preserve">Bendrosios pieninkystės segmento sąnaudos, EUR'000 </t>
  </si>
  <si>
    <t xml:space="preserve">Total cost of of diary segment, EUR'000 </t>
  </si>
  <si>
    <t xml:space="preserve"> Milk, EUR'000 </t>
  </si>
  <si>
    <t xml:space="preserve">Biologinio turto tikrosios vertės pasikeitimas, EUR’000 </t>
  </si>
  <si>
    <t xml:space="preserve">Revaluation of biological assets, EUR’000 </t>
  </si>
  <si>
    <t xml:space="preserve">Subsidijų iš viso, EUR’000 </t>
  </si>
  <si>
    <t>Total subsidies, EUR’000</t>
  </si>
  <si>
    <t>Bendrasis pienininkystės segmento pelnas, EUR'000</t>
  </si>
  <si>
    <t>Gross profit of diary segment, EUR'000</t>
  </si>
  <si>
    <t>Vidutinė parduoto pieno kaina, EUR/tona</t>
  </si>
  <si>
    <t>Average price of milk sold, EUR/ton</t>
  </si>
  <si>
    <t>Vidutinė parduoto įprastinio pieno kaina, EUR/tona</t>
  </si>
  <si>
    <t>Average price of non-organic milk EUR/ton</t>
  </si>
  <si>
    <t>Vidutinė parduoto ekologinio pieno kaina, EUR/tona</t>
  </si>
  <si>
    <t>Average price of organic milk EUR/ton</t>
  </si>
  <si>
    <t>Vidutinė parduotų galvijų kaina, EUR/tona</t>
  </si>
  <si>
    <t>Average price of cattle, EUR/ton</t>
  </si>
  <si>
    <t>Vidutinė parduoto pieno savikaina, EUR/tona</t>
  </si>
  <si>
    <t>Average cost of milk sold, EUR/ton</t>
  </si>
  <si>
    <t>Vidutinė parduotų galvijų savikaina, EUR/tona</t>
  </si>
  <si>
    <t>Average cost of cattle, EUR/ton</t>
  </si>
  <si>
    <t xml:space="preserve">GALUTINIAM VARTOJIMU SKIRTŲ PRODUKTŲ (FMCG) SEGMENTAS </t>
  </si>
  <si>
    <t>FAST MOVING CONSUMER GOODS (FMCG) SEGMENT</t>
  </si>
  <si>
    <t>Galutiniam vartojimui skirtų produktų pajamos, EUR'000</t>
  </si>
  <si>
    <t>Total revenue from fast moving consumer goods, EUR'000</t>
  </si>
  <si>
    <t>Galutiniam vartojimui skirtų produktų sąnaudos, EUR'000</t>
  </si>
  <si>
    <t>Total cost from from fast moving consumer goods, EUR'000</t>
  </si>
  <si>
    <t>Bendrasis galutiniam vartojimui skirtų produktų pelnas, EUR'000</t>
  </si>
  <si>
    <t>Gross profit from fast moving consumer goods, EUR'000</t>
  </si>
  <si>
    <t>Grybininkystės segmento veiklos sąnaudos, EUR'000</t>
  </si>
  <si>
    <t>Operating expenses by mushroom segment, EUR'000</t>
  </si>
  <si>
    <t>Augalininkystės segmento veiklos sąnaudos, EUR'000</t>
  </si>
  <si>
    <t>Operating expenses of crop growing segment, EUR'000</t>
  </si>
  <si>
    <t>Pienininkystės segmento veiklos sąnaudos, EUR'000</t>
  </si>
  <si>
    <t>Galutiniam vartojimui skirtų produktų veiklos sąnaudos, EUR'000</t>
  </si>
  <si>
    <t>Operating expenses of end-consumer goods segment, EUR'000</t>
  </si>
  <si>
    <t>Centralizuotos veiklos sąnaudos, EUR'000</t>
  </si>
  <si>
    <t>Centralized operating expenses, EUR'000</t>
  </si>
  <si>
    <t>Visų segmentų veiklos sąnaudos iš viso, EUR'000</t>
  </si>
  <si>
    <t>Total operating expenses of all segments, EUR'000</t>
  </si>
  <si>
    <t>BENDRAS REZULTATAS</t>
  </si>
  <si>
    <t>OVERALL RESULT</t>
  </si>
  <si>
    <t>Pardavimo pajamos, EUR'000</t>
  </si>
  <si>
    <t>Revenue, EUR'000</t>
  </si>
  <si>
    <t>Pardavimo savikaina, EUR'000</t>
  </si>
  <si>
    <t>Cost of goods sold, EUR'000</t>
  </si>
  <si>
    <t>Pelnas (nuostoliai) dėl biologinio turto pripažinimo tikrąja verte ir pasikeitus biologinio turto tikrajai vertei, EUR'000</t>
  </si>
  <si>
    <t>Gain (loss) on initial recognition of a biological asset at fair value and from a change in fair value of a biological asset, EUR'000</t>
  </si>
  <si>
    <t>Bendrasis pelnas, EUR'000</t>
  </si>
  <si>
    <t>Gross profit, EUR'000</t>
  </si>
  <si>
    <t>Veiklos sąnaudos, EUR'000</t>
  </si>
  <si>
    <t>Operating expenses, EUR'000</t>
  </si>
  <si>
    <t xml:space="preserve">Kitos pajamos, EUR'000 </t>
  </si>
  <si>
    <t>Other income, EUR'000</t>
  </si>
  <si>
    <t>Veiklos pelnas, EUR'000</t>
  </si>
  <si>
    <t>Operating profit, EUR'000</t>
  </si>
  <si>
    <t>Finansinės veiklos sąnaudos, EUR'000</t>
  </si>
  <si>
    <t>Finance cost, EUR'000</t>
  </si>
  <si>
    <t>Asocijuotų įmonių grynojo pelno (nuostolio) dalis, apskaityta naudojant nuosavybės metodą, EUR'000</t>
  </si>
  <si>
    <t>Share of net profit (loss) of associates accounted for, EUR'000</t>
  </si>
  <si>
    <t>Grynasis pelnas (nuostoliai) prieš pelno mokestį, EUR'000</t>
  </si>
  <si>
    <t>Profit (loss) before income tax, EUR'000</t>
  </si>
  <si>
    <t>Pelno mokestis, EUR'000</t>
  </si>
  <si>
    <t>Income tax expense, EUR'000</t>
  </si>
  <si>
    <t>Grynasis pelnas (nuostoliai) už metus, EUR'000</t>
  </si>
  <si>
    <t>Net profit (loss) for the period, EUR'000</t>
  </si>
  <si>
    <t>2021 12 31</t>
  </si>
  <si>
    <t>12M 2021</t>
  </si>
  <si>
    <t>Darbo užmokesčio ir socialinio draudimo sąnaudos</t>
  </si>
  <si>
    <t>Payroll and social security expenses</t>
  </si>
  <si>
    <t>Depreciation expenses (PP&amp;E)</t>
  </si>
  <si>
    <t>Nusidėvėjimo sąnaudos (IMT)</t>
  </si>
  <si>
    <t>Depreciation expenses (ROU assets)</t>
  </si>
  <si>
    <t>Share-based payments to employees expenses</t>
  </si>
  <si>
    <t>Write-offs and impairments of PP&amp;E</t>
  </si>
  <si>
    <t>Atsargų ir biologinio turto nurašymas</t>
  </si>
  <si>
    <t>Write-offs of inventory and biological assets</t>
  </si>
  <si>
    <t>Finansinės sąnaudos, susijusios su turto naudojimosi teisėmis</t>
  </si>
  <si>
    <t>Finance costs related to ROU assets</t>
  </si>
  <si>
    <t>Su turtu susijusių dotacijų amortizacija</t>
  </si>
  <si>
    <t>Amortisation of grants related to assets</t>
  </si>
  <si>
    <t>Interest paid</t>
  </si>
  <si>
    <t>Dukterinių įmonių pajų įsigijimas</t>
  </si>
  <si>
    <t>Dotacijos, susijusios su turtu, gautos iš NMA</t>
  </si>
  <si>
    <t>Įplaukos už finansinio turto pardavimą</t>
  </si>
  <si>
    <t>Proceeds from sale of financial assets at fair value through profit or loss</t>
  </si>
  <si>
    <t>Repayment of other borrowings</t>
  </si>
  <si>
    <t>Nuomos mokėjimai</t>
  </si>
  <si>
    <t>Lease payments</t>
  </si>
  <si>
    <t>(Gain) loss on sales of non-current assets</t>
  </si>
  <si>
    <t xml:space="preserve">(Gain) loss on sale of investment property </t>
  </si>
  <si>
    <t>Atlygio akcijomis sąnaudos, pripažintos pelno (nuostolių) ataskaitoje</t>
  </si>
  <si>
    <t>Shareholders of the Company</t>
  </si>
  <si>
    <t>Reserve for share-based payments to employees</t>
  </si>
  <si>
    <t>Atlygio akcijomis sąnaudos</t>
  </si>
  <si>
    <t>IMT, turto naudojimosi teisių nusidėvėjimas ir nematerialaus turto amortizacija</t>
  </si>
  <si>
    <t>Konsultacijos ir verslo planų parengimas</t>
  </si>
  <si>
    <t>Draudimas ir mokesčiai</t>
  </si>
  <si>
    <t>Share-based payment amortization</t>
  </si>
  <si>
    <t>Depreciation of PP&amp;E, ROU assets and amortization of IA</t>
  </si>
  <si>
    <t>Write-offs and value decrease of PP&amp;E</t>
  </si>
  <si>
    <t>Insurance and tax expenses</t>
  </si>
  <si>
    <t>Real estate registration and notary fees</t>
  </si>
  <si>
    <t>2022 03 31</t>
  </si>
  <si>
    <t>3M 2022</t>
  </si>
  <si>
    <t>(14 764)</t>
  </si>
  <si>
    <t xml:space="preserve">-   </t>
  </si>
  <si>
    <t>2022 06 30</t>
  </si>
  <si>
    <t>6M 2022</t>
  </si>
  <si>
    <t>Vidinių sandorių rezultatas</t>
  </si>
  <si>
    <t>Result of internal transactions</t>
  </si>
  <si>
    <t>2022 09 30</t>
  </si>
  <si>
    <t>9M 2022</t>
  </si>
  <si>
    <t>Amortizacijos sąnaudos</t>
  </si>
  <si>
    <t>check su pnl</t>
  </si>
  <si>
    <t>2022 12 31</t>
  </si>
  <si>
    <t>12M 2022</t>
  </si>
  <si>
    <t>Atidėjiniai abejotinoms skoloms ir skolų nurašymai</t>
  </si>
  <si>
    <t>Provisions for possible credit losses and write-offs of bad debts</t>
  </si>
  <si>
    <t>Materialusis turtas</t>
  </si>
  <si>
    <t>Naudojimose teise valdomas turtas</t>
  </si>
  <si>
    <t>Prekybos ir kitos gautinos sumos</t>
  </si>
  <si>
    <t>Kitas trumpalaikis turtas</t>
  </si>
  <si>
    <t>Property, plant and equipment</t>
  </si>
  <si>
    <t>Trade and other receivables</t>
  </si>
  <si>
    <t>Investments accounted for under the equity method</t>
  </si>
  <si>
    <t>Deferred income tax assets</t>
  </si>
  <si>
    <t>Inventories</t>
  </si>
  <si>
    <t>Other current assets</t>
  </si>
  <si>
    <t>Retained earnings</t>
  </si>
  <si>
    <t>Nepaskirstytasis pelnas</t>
  </si>
  <si>
    <t>Equity attributable to shareholders of the Company</t>
  </si>
  <si>
    <t>Nuosavas kapitalas, priskirtinas Bendrovės akcininkams</t>
  </si>
  <si>
    <t>Rezervas, skirtas suteikti akcijas darbuotojams</t>
  </si>
  <si>
    <t>Finansinės skolos</t>
  </si>
  <si>
    <t>Dotacijos</t>
  </si>
  <si>
    <t>Kitos mokėtinos sumos</t>
  </si>
  <si>
    <t>Other amounts payable</t>
  </si>
  <si>
    <t>Biologinio turto tikrosios vertės pasikeitimas</t>
  </si>
  <si>
    <t>Change in fair value of biological assets</t>
  </si>
  <si>
    <t>Nusidėvėjimo sąnaudos (Naudojimosi teise valdomo turto)</t>
  </si>
  <si>
    <t>Atidėjiniai galimiems gautinų sumų nuostoliams ir skolų nurašymai</t>
  </si>
  <si>
    <t>Loss allowance for receivables and write-offs of bad debts</t>
  </si>
  <si>
    <t>Atsargų vertės sumažėjimas</t>
  </si>
  <si>
    <t>Inventory write-down allowance</t>
  </si>
  <si>
    <t xml:space="preserve">Acquisition of property, plant and equipment </t>
  </si>
  <si>
    <t>Acquisition of non-current intangible assets</t>
  </si>
  <si>
    <t>Acquisition of associates</t>
  </si>
  <si>
    <t>Disposal of PP&amp;E</t>
  </si>
  <si>
    <t>Assets-related grants received from the NPA</t>
  </si>
  <si>
    <t>Repayments of loans granted</t>
  </si>
  <si>
    <t>Ilgalaikio materialiojo turto įsigijimai</t>
  </si>
  <si>
    <t>Ilgalaikio materialaus turto pardavimas</t>
  </si>
  <si>
    <t>Susigrąžintos paskolos</t>
  </si>
  <si>
    <t>Kredito institucijų finansinių skolų grąžinimas</t>
  </si>
  <si>
    <t>Kredito institucijų finansinių skolų gavimas</t>
  </si>
  <si>
    <t>Ne kredito institucijų finansinių skolų grąžinimas</t>
  </si>
  <si>
    <t>Gauti mokėjimai pagal tiekėjų finansavimo susitarimą</t>
  </si>
  <si>
    <t>Mokėjimai finansinėms institucijoms pagal tiekėjų finansavimo susitarimą</t>
  </si>
  <si>
    <t>Grynieji finansinio turto vertės sumažėjimo nuostoliai</t>
  </si>
  <si>
    <t>Net impairment loss of financial assets</t>
  </si>
  <si>
    <t>Administracinės sąnaudos</t>
  </si>
  <si>
    <t>Administrative expenses</t>
  </si>
  <si>
    <t xml:space="preserve">Marketingas, reklama, tarpininkavimas  </t>
  </si>
  <si>
    <t>Parduotų produktų transportavimas</t>
  </si>
  <si>
    <t>Kitos pardavimo sąnaudos</t>
  </si>
  <si>
    <t>Kredito institucijų paslaugos</t>
  </si>
  <si>
    <t>Ilgalaikio materialiojo turto vertės sumažėjimo pokytis</t>
  </si>
  <si>
    <t xml:space="preserve">Marketing, advertising, intermediation  </t>
  </si>
  <si>
    <t>Transportation of products sold</t>
  </si>
  <si>
    <t>Other selling expenses</t>
  </si>
  <si>
    <t>Services of credit institutions</t>
  </si>
  <si>
    <t>Change in impairment of PP&amp;E</t>
  </si>
  <si>
    <t>check su PnL</t>
  </si>
  <si>
    <t>Grynieji finansinio turto vertės sumažėjimo nuostoliai, EUR'000</t>
  </si>
  <si>
    <t>Net impairment loss of financial assets, EUR'000</t>
  </si>
  <si>
    <t>3M 2023</t>
  </si>
  <si>
    <t>2023 03 31</t>
  </si>
  <si>
    <t>6M 2023</t>
  </si>
  <si>
    <t>2023 06 30</t>
  </si>
  <si>
    <t>Grants</t>
  </si>
  <si>
    <t>Deferred income tax liabilities</t>
  </si>
  <si>
    <t>Kitos veiklos pelnas (nuostolis)</t>
  </si>
  <si>
    <t>Other gain/(loss), net</t>
  </si>
  <si>
    <t>GRYNASIS PELNAS (NUOSTOLIAI) UŽ LAIKOTARPĮ</t>
  </si>
  <si>
    <t>Legumes</t>
  </si>
  <si>
    <t>Kitos kultūros</t>
  </si>
  <si>
    <t xml:space="preserve">Pienas, EUR'000 </t>
  </si>
  <si>
    <t>Operating expenses of dairy segment, EUR'000</t>
  </si>
  <si>
    <t xml:space="preserve">Kitos veiklos pelnas (nuostolis), EUR'000 </t>
  </si>
  <si>
    <t xml:space="preserve">Other gain/(loss), net, EUR'000 </t>
  </si>
  <si>
    <t>2023 09 30</t>
  </si>
  <si>
    <t>9M 2023</t>
  </si>
  <si>
    <t>Repayment of borrowings from credit institutions</t>
  </si>
  <si>
    <t>Proceeds from borrowings from credit institutions</t>
  </si>
  <si>
    <t>Payments received under supplier financing arrangement</t>
  </si>
  <si>
    <t>Payments made to financial institutions under supplier financing arrangement</t>
  </si>
  <si>
    <t>Profit from discontinued operations</t>
  </si>
  <si>
    <t>Pūdymas</t>
  </si>
  <si>
    <t>Profit from discontinued operations, EUR'000</t>
  </si>
  <si>
    <t>Pelnas iš nutrauktos veiklos, EUR'000</t>
  </si>
  <si>
    <t>Pelnas iš nutrauktos veiklos</t>
  </si>
  <si>
    <t>2023 12 31</t>
  </si>
  <si>
    <t>12M 2023</t>
  </si>
  <si>
    <t>Provision due sanctions of NPA</t>
  </si>
  <si>
    <t xml:space="preserve">Atidėjinys NMA sankcijoms </t>
  </si>
  <si>
    <t>Other assets</t>
  </si>
  <si>
    <t>Kitas turtas</t>
  </si>
  <si>
    <t>3M 2024</t>
  </si>
  <si>
    <t>2024 03 31</t>
  </si>
  <si>
    <t>2024 06 30</t>
  </si>
  <si>
    <t>6M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</si>
</sst>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-* #,##0.00_-;\-* #,##0.00_-;_-* &quot;-&quot;??_-;_-@_-"/>
    <numFmt numFmtId="164" formatCode="_(* #,##0.00_);_(* \(#,##0.00\);_(* &quot;-&quot;??_);_(@_)"/>
    <numFmt numFmtId="165" formatCode="_-* #,##0.00\ _€_-;\-* #,##0.00\ _€_-;_-* &quot;-&quot;??\ _€_-;_-@_-"/>
    <numFmt numFmtId="166" formatCode="_-* #,##0\ _€_-;\-* #,##0\ _€_-;_-* &quot;-&quot;??\ _€_-;_-@_-"/>
    <numFmt numFmtId="167" formatCode="#,##0;[Red]\(#,##0\);&quot;-&quot;"/>
    <numFmt numFmtId="168" formatCode="#,##0\ ;\(#,##0\);\-;"/>
    <numFmt numFmtId="169" formatCode="_-* #,##0.00\ _L_t_-;\-* #,##0.00\ _L_t_-;_-* &quot;-&quot;??\ _L_t_-;_-@_-"/>
    <numFmt numFmtId="170" formatCode="#,##0.00;[Red]\(#,##0.00\);&quot;-&quot;"/>
    <numFmt numFmtId="171" formatCode="#,##0;\(#,##0\);&quot;-&quot;"/>
    <numFmt numFmtId="172" formatCode="#,##0.00;\(#,##0.00\);&quot;-&quot;"/>
    <numFmt numFmtId="173" formatCode="#,##0.0\ ;\(#,##0.0\);\-"/>
    <numFmt numFmtId="174" formatCode="#,##0.00\ ;\(#,##0.00\);\-"/>
    <numFmt numFmtId="175" formatCode="#,##0.000\ ;\(#,##0.000\);\-"/>
    <numFmt numFmtId="176" formatCode="#,##0\ ;\(#,##0\);\-"/>
  </numFmts>
  <fonts count="40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sz val="8"/>
      <color theme="1"/>
      <name val="Verdana"/>
      <family val="2"/>
      <charset val="186"/>
    </font>
    <font>
      <sz val="8"/>
      <color theme="1"/>
      <name val="Arial"/>
      <family val="2"/>
      <charset val="186"/>
    </font>
    <font>
      <sz val="8"/>
      <color rgb="FFFF0000"/>
      <name val="Calibri"/>
      <family val="2"/>
      <charset val="186"/>
      <scheme val="minor"/>
    </font>
    <font>
      <sz val="8"/>
      <color theme="1"/>
      <name val="Calibri"/>
      <family val="2"/>
      <charset val="186"/>
      <scheme val="minor"/>
    </font>
    <font>
      <sz val="12"/>
      <name val="Arial"/>
      <family val="2"/>
      <charset val="186"/>
    </font>
    <font>
      <sz val="10"/>
      <name val="Arial"/>
      <family val="2"/>
      <charset val="186"/>
    </font>
    <font>
      <sz val="11"/>
      <color rgb="FFFF0000"/>
      <name val="Calibri"/>
      <family val="2"/>
      <charset val="186"/>
      <scheme val="minor"/>
    </font>
    <font>
      <sz val="18"/>
      <color theme="3"/>
      <name val="Calibri Light"/>
      <family val="2"/>
      <charset val="186"/>
      <scheme val="major"/>
    </font>
    <font>
      <b/>
      <sz val="15"/>
      <color theme="3"/>
      <name val="Calibri"/>
      <family val="2"/>
      <charset val="186"/>
      <scheme val="minor"/>
    </font>
    <font>
      <b/>
      <sz val="13"/>
      <color theme="3"/>
      <name val="Calibri"/>
      <family val="2"/>
      <charset val="186"/>
      <scheme val="minor"/>
    </font>
    <font>
      <b/>
      <sz val="11"/>
      <color theme="3"/>
      <name val="Calibri"/>
      <family val="2"/>
      <charset val="186"/>
      <scheme val="minor"/>
    </font>
    <font>
      <sz val="11"/>
      <color rgb="FF006100"/>
      <name val="Calibri"/>
      <family val="2"/>
      <charset val="186"/>
      <scheme val="minor"/>
    </font>
    <font>
      <sz val="11"/>
      <color rgb="FF9C0006"/>
      <name val="Calibri"/>
      <family val="2"/>
      <charset val="186"/>
      <scheme val="minor"/>
    </font>
    <font>
      <sz val="11"/>
      <color rgb="FF9C5700"/>
      <name val="Calibri"/>
      <family val="2"/>
      <charset val="186"/>
      <scheme val="minor"/>
    </font>
    <font>
      <sz val="11"/>
      <color rgb="FF3F3F76"/>
      <name val="Calibri"/>
      <family val="2"/>
      <charset val="186"/>
      <scheme val="minor"/>
    </font>
    <font>
      <b/>
      <sz val="11"/>
      <color rgb="FF3F3F3F"/>
      <name val="Calibri"/>
      <family val="2"/>
      <charset val="186"/>
      <scheme val="minor"/>
    </font>
    <font>
      <b/>
      <sz val="11"/>
      <color rgb="FFFA7D00"/>
      <name val="Calibri"/>
      <family val="2"/>
      <charset val="186"/>
      <scheme val="minor"/>
    </font>
    <font>
      <sz val="11"/>
      <color rgb="FFFA7D00"/>
      <name val="Calibri"/>
      <family val="2"/>
      <charset val="186"/>
      <scheme val="minor"/>
    </font>
    <font>
      <b/>
      <sz val="11"/>
      <color theme="0"/>
      <name val="Calibri"/>
      <family val="2"/>
      <charset val="186"/>
      <scheme val="minor"/>
    </font>
    <font>
      <i/>
      <sz val="11"/>
      <color rgb="FF7F7F7F"/>
      <name val="Calibri"/>
      <family val="2"/>
      <charset val="186"/>
      <scheme val="minor"/>
    </font>
    <font>
      <sz val="11"/>
      <color theme="0"/>
      <name val="Calibri"/>
      <family val="2"/>
      <charset val="186"/>
      <scheme val="minor"/>
    </font>
    <font>
      <sz val="8"/>
      <name val="Calibri"/>
      <family val="2"/>
      <charset val="186"/>
      <scheme val="minor"/>
    </font>
    <font>
      <b/>
      <sz val="8"/>
      <color theme="1"/>
      <name val="Calibri"/>
      <family val="2"/>
      <charset val="186"/>
      <scheme val="minor"/>
    </font>
    <font>
      <sz val="8"/>
      <color rgb="FF000000"/>
      <name val="Calibri"/>
      <family val="2"/>
      <charset val="186"/>
      <scheme val="minor"/>
    </font>
    <font>
      <b/>
      <sz val="8"/>
      <name val="Calibri"/>
      <family val="2"/>
      <charset val="186"/>
      <scheme val="minor"/>
    </font>
    <font>
      <b/>
      <sz val="8"/>
      <color rgb="FF000000"/>
      <name val="Calibri"/>
      <family val="2"/>
      <charset val="186"/>
      <scheme val="minor"/>
    </font>
    <font>
      <b/>
      <i/>
      <sz val="8"/>
      <color theme="1"/>
      <name val="Calibri"/>
      <family val="2"/>
      <charset val="186"/>
      <scheme val="minor"/>
    </font>
    <font>
      <b/>
      <sz val="8"/>
      <color rgb="FFFF0000"/>
      <name val="Calibri"/>
      <family val="2"/>
      <charset val="186"/>
      <scheme val="minor"/>
    </font>
    <font>
      <b/>
      <sz val="8"/>
      <color rgb="FF00B050"/>
      <name val="Calibri"/>
      <family val="2"/>
      <charset val="186"/>
      <scheme val="minor"/>
    </font>
    <font>
      <b/>
      <sz val="8"/>
      <color rgb="FFC00000"/>
      <name val="Calibri"/>
      <family val="2"/>
      <charset val="186"/>
      <scheme val="minor"/>
    </font>
    <font>
      <b/>
      <i/>
      <sz val="8"/>
      <color rgb="FF000000"/>
      <name val="Calibri"/>
      <family val="2"/>
      <charset val="186"/>
      <scheme val="minor"/>
    </font>
    <font>
      <i/>
      <sz val="8"/>
      <color rgb="FF000000"/>
      <name val="Calibri"/>
      <family val="2"/>
      <charset val="186"/>
      <scheme val="minor"/>
    </font>
    <font>
      <i/>
      <sz val="8"/>
      <color rgb="FFFF0000"/>
      <name val="Calibri"/>
      <family val="2"/>
      <charset val="186"/>
      <scheme val="minor"/>
    </font>
    <font>
      <i/>
      <sz val="8"/>
      <name val="Calibri"/>
      <family val="2"/>
      <charset val="186"/>
      <scheme val="minor"/>
    </font>
    <font>
      <i/>
      <sz val="8"/>
      <color theme="1"/>
      <name val="Arial"/>
      <family val="2"/>
      <charset val="186"/>
    </font>
    <font>
      <b/>
      <sz val="8"/>
      <color theme="1"/>
      <name val="Arial"/>
      <family val="2"/>
      <charset val="186"/>
    </font>
    <font>
      <b/>
      <i/>
      <sz val="8"/>
      <color theme="1"/>
      <name val="Arial"/>
      <family val="2"/>
      <charset val="186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39997558519241921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rgb="FFFFFFFF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</borders>
  <cellStyleXfs count="53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7" fillId="0" borderId="0"/>
    <xf numFmtId="164" fontId="8" fillId="0" borderId="0" applyFont="0" applyFill="0" applyBorder="0" applyAlignment="0" applyProtection="0"/>
    <xf numFmtId="169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6" applyNumberFormat="0" applyFill="0" applyAlignment="0" applyProtection="0"/>
    <xf numFmtId="0" fontId="12" fillId="0" borderId="7" applyNumberFormat="0" applyFill="0" applyAlignment="0" applyProtection="0"/>
    <xf numFmtId="0" fontId="13" fillId="0" borderId="8" applyNumberFormat="0" applyFill="0" applyAlignment="0" applyProtection="0"/>
    <xf numFmtId="0" fontId="13" fillId="0" borderId="0" applyNumberFormat="0" applyFill="0" applyBorder="0" applyAlignment="0" applyProtection="0"/>
    <xf numFmtId="0" fontId="14" fillId="4" borderId="0" applyNumberFormat="0" applyBorder="0" applyAlignment="0" applyProtection="0"/>
    <xf numFmtId="0" fontId="15" fillId="5" borderId="0" applyNumberFormat="0" applyBorder="0" applyAlignment="0" applyProtection="0"/>
    <xf numFmtId="0" fontId="16" fillId="6" borderId="0" applyNumberFormat="0" applyBorder="0" applyAlignment="0" applyProtection="0"/>
    <xf numFmtId="0" fontId="17" fillId="7" borderId="9" applyNumberFormat="0" applyAlignment="0" applyProtection="0"/>
    <xf numFmtId="0" fontId="18" fillId="8" borderId="10" applyNumberFormat="0" applyAlignment="0" applyProtection="0"/>
    <xf numFmtId="0" fontId="19" fillId="8" borderId="9" applyNumberFormat="0" applyAlignment="0" applyProtection="0"/>
    <xf numFmtId="0" fontId="20" fillId="0" borderId="11" applyNumberFormat="0" applyFill="0" applyAlignment="0" applyProtection="0"/>
    <xf numFmtId="0" fontId="21" fillId="9" borderId="12" applyNumberFormat="0" applyAlignment="0" applyProtection="0"/>
    <xf numFmtId="0" fontId="9" fillId="0" borderId="0" applyNumberFormat="0" applyFill="0" applyBorder="0" applyAlignment="0" applyProtection="0"/>
    <xf numFmtId="0" fontId="1" fillId="10" borderId="13" applyNumberFormat="0" applyFont="0" applyAlignment="0" applyProtection="0"/>
    <xf numFmtId="0" fontId="22" fillId="0" borderId="0" applyNumberFormat="0" applyFill="0" applyBorder="0" applyAlignment="0" applyProtection="0"/>
    <xf numFmtId="0" fontId="2" fillId="0" borderId="14" applyNumberFormat="0" applyFill="0" applyAlignment="0" applyProtection="0"/>
    <xf numFmtId="0" fontId="23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164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71">
    <xf numFmtId="0" fontId="0" fillId="0" borderId="0" xfId="0"/>
    <xf numFmtId="166" fontId="5" fillId="0" borderId="0" xfId="1" applyNumberFormat="1" applyFont="1" applyAlignment="1">
      <alignment horizontal="right"/>
    </xf>
    <xf numFmtId="0" fontId="4" fillId="0" borderId="0" xfId="0" applyFont="1"/>
    <xf numFmtId="0" fontId="3" fillId="0" borderId="0" xfId="0" applyFont="1"/>
    <xf numFmtId="0" fontId="6" fillId="0" borderId="0" xfId="0" applyFont="1"/>
    <xf numFmtId="167" fontId="27" fillId="0" borderId="0" xfId="3" applyNumberFormat="1" applyFont="1" applyAlignment="1">
      <alignment horizontal="right" wrapText="1"/>
    </xf>
    <xf numFmtId="167" fontId="24" fillId="0" borderId="0" xfId="3" applyNumberFormat="1" applyFont="1" applyAlignment="1">
      <alignment horizontal="right" wrapText="1"/>
    </xf>
    <xf numFmtId="165" fontId="27" fillId="0" borderId="0" xfId="1" applyFont="1" applyAlignment="1">
      <alignment horizontal="right"/>
    </xf>
    <xf numFmtId="167" fontId="24" fillId="0" borderId="0" xfId="3" applyNumberFormat="1" applyFont="1" applyAlignment="1">
      <alignment horizontal="right"/>
    </xf>
    <xf numFmtId="167" fontId="27" fillId="0" borderId="0" xfId="3" applyNumberFormat="1" applyFont="1" applyAlignment="1">
      <alignment horizontal="right"/>
    </xf>
    <xf numFmtId="0" fontId="6" fillId="0" borderId="0" xfId="0" applyFont="1" applyAlignment="1">
      <alignment wrapText="1"/>
    </xf>
    <xf numFmtId="0" fontId="25" fillId="0" borderId="0" xfId="0" applyFont="1" applyAlignment="1">
      <alignment horizontal="left" wrapText="1"/>
    </xf>
    <xf numFmtId="0" fontId="6" fillId="0" borderId="0" xfId="0" applyFont="1" applyAlignment="1">
      <alignment horizontal="left" wrapText="1"/>
    </xf>
    <xf numFmtId="0" fontId="6" fillId="0" borderId="0" xfId="0" applyFont="1" applyAlignment="1">
      <alignment horizontal="left"/>
    </xf>
    <xf numFmtId="166" fontId="25" fillId="0" borderId="1" xfId="3" applyNumberFormat="1" applyFont="1" applyBorder="1" applyAlignment="1">
      <alignment horizontal="right"/>
    </xf>
    <xf numFmtId="166" fontId="29" fillId="0" borderId="0" xfId="0" applyNumberFormat="1" applyFont="1" applyAlignment="1">
      <alignment horizontal="left" wrapText="1"/>
    </xf>
    <xf numFmtId="10" fontId="27" fillId="0" borderId="0" xfId="2" applyNumberFormat="1" applyFont="1" applyAlignment="1">
      <alignment horizontal="right" wrapText="1"/>
    </xf>
    <xf numFmtId="0" fontId="29" fillId="0" borderId="0" xfId="0" applyFont="1" applyAlignment="1">
      <alignment horizontal="left" wrapText="1"/>
    </xf>
    <xf numFmtId="167" fontId="25" fillId="2" borderId="0" xfId="3" applyNumberFormat="1" applyFont="1" applyFill="1" applyBorder="1" applyAlignment="1">
      <alignment horizontal="right" wrapText="1"/>
    </xf>
    <xf numFmtId="167" fontId="25" fillId="2" borderId="0" xfId="3" applyNumberFormat="1" applyFont="1" applyFill="1" applyAlignment="1">
      <alignment horizontal="right" wrapText="1"/>
    </xf>
    <xf numFmtId="167" fontId="25" fillId="2" borderId="3" xfId="3" applyNumberFormat="1" applyFont="1" applyFill="1" applyBorder="1" applyAlignment="1">
      <alignment horizontal="right"/>
    </xf>
    <xf numFmtId="167" fontId="25" fillId="2" borderId="1" xfId="3" applyNumberFormat="1" applyFont="1" applyFill="1" applyBorder="1" applyAlignment="1">
      <alignment horizontal="right"/>
    </xf>
    <xf numFmtId="167" fontId="25" fillId="2" borderId="0" xfId="3" applyNumberFormat="1" applyFont="1" applyFill="1" applyAlignment="1">
      <alignment horizontal="right"/>
    </xf>
    <xf numFmtId="167" fontId="25" fillId="2" borderId="2" xfId="3" applyNumberFormat="1" applyFont="1" applyFill="1" applyBorder="1" applyAlignment="1">
      <alignment horizontal="right"/>
    </xf>
    <xf numFmtId="170" fontId="25" fillId="2" borderId="0" xfId="3" applyNumberFormat="1" applyFont="1" applyFill="1" applyBorder="1" applyAlignment="1">
      <alignment horizontal="right" wrapText="1"/>
    </xf>
    <xf numFmtId="171" fontId="25" fillId="2" borderId="0" xfId="3" applyNumberFormat="1" applyFont="1" applyFill="1" applyBorder="1" applyAlignment="1">
      <alignment horizontal="right"/>
    </xf>
    <xf numFmtId="171" fontId="25" fillId="2" borderId="1" xfId="3" applyNumberFormat="1" applyFont="1" applyFill="1" applyBorder="1" applyAlignment="1">
      <alignment horizontal="right"/>
    </xf>
    <xf numFmtId="171" fontId="25" fillId="2" borderId="2" xfId="3" applyNumberFormat="1" applyFont="1" applyFill="1" applyBorder="1" applyAlignment="1">
      <alignment horizontal="right"/>
    </xf>
    <xf numFmtId="172" fontId="25" fillId="2" borderId="0" xfId="3" applyNumberFormat="1" applyFont="1" applyFill="1" applyBorder="1" applyAlignment="1">
      <alignment horizontal="right"/>
    </xf>
    <xf numFmtId="167" fontId="25" fillId="2" borderId="0" xfId="0" applyNumberFormat="1" applyFont="1" applyFill="1" applyAlignment="1">
      <alignment horizontal="right"/>
    </xf>
    <xf numFmtId="0" fontId="25" fillId="2" borderId="0" xfId="0" applyFont="1" applyFill="1" applyAlignment="1">
      <alignment horizontal="right"/>
    </xf>
    <xf numFmtId="0" fontId="6" fillId="0" borderId="0" xfId="0" applyFont="1" applyAlignment="1">
      <alignment horizontal="right"/>
    </xf>
    <xf numFmtId="167" fontId="27" fillId="0" borderId="0" xfId="0" applyNumberFormat="1" applyFont="1" applyAlignment="1">
      <alignment horizontal="right"/>
    </xf>
    <xf numFmtId="167" fontId="24" fillId="0" borderId="0" xfId="0" applyNumberFormat="1" applyFont="1" applyAlignment="1">
      <alignment horizontal="right"/>
    </xf>
    <xf numFmtId="167" fontId="24" fillId="0" borderId="0" xfId="1" applyNumberFormat="1" applyFont="1" applyAlignment="1">
      <alignment horizontal="right"/>
    </xf>
    <xf numFmtId="167" fontId="27" fillId="0" borderId="0" xfId="1" applyNumberFormat="1" applyFont="1" applyAlignment="1">
      <alignment horizontal="right"/>
    </xf>
    <xf numFmtId="0" fontId="25" fillId="0" borderId="0" xfId="0" applyFont="1" applyAlignment="1">
      <alignment horizontal="right"/>
    </xf>
    <xf numFmtId="0" fontId="25" fillId="35" borderId="1" xfId="3" applyNumberFormat="1" applyFont="1" applyFill="1" applyBorder="1" applyAlignment="1">
      <alignment horizontal="right"/>
    </xf>
    <xf numFmtId="0" fontId="25" fillId="35" borderId="0" xfId="0" applyFont="1" applyFill="1"/>
    <xf numFmtId="0" fontId="26" fillId="0" borderId="0" xfId="0" applyFont="1" applyAlignment="1">
      <alignment horizontal="left" wrapText="1"/>
    </xf>
    <xf numFmtId="0" fontId="28" fillId="0" borderId="0" xfId="0" applyFont="1" applyAlignment="1">
      <alignment horizontal="left" wrapText="1"/>
    </xf>
    <xf numFmtId="0" fontId="28" fillId="0" borderId="0" xfId="0" applyFont="1" applyAlignment="1">
      <alignment horizontal="left"/>
    </xf>
    <xf numFmtId="0" fontId="25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49" fontId="25" fillId="0" borderId="0" xfId="0" applyNumberFormat="1" applyFont="1" applyAlignment="1">
      <alignment horizontal="left" wrapText="1"/>
    </xf>
    <xf numFmtId="49" fontId="31" fillId="2" borderId="4" xfId="0" applyNumberFormat="1" applyFont="1" applyFill="1" applyBorder="1" applyAlignment="1">
      <alignment horizontal="right"/>
    </xf>
    <xf numFmtId="49" fontId="31" fillId="2" borderId="0" xfId="0" applyNumberFormat="1" applyFont="1" applyFill="1" applyAlignment="1">
      <alignment horizontal="right"/>
    </xf>
    <xf numFmtId="168" fontId="27" fillId="2" borderId="0" xfId="4" applyNumberFormat="1" applyFont="1" applyFill="1" applyAlignment="1">
      <alignment horizontal="right"/>
    </xf>
    <xf numFmtId="0" fontId="25" fillId="0" borderId="0" xfId="0" applyFont="1" applyAlignment="1">
      <alignment horizontal="right" wrapText="1"/>
    </xf>
    <xf numFmtId="49" fontId="29" fillId="0" borderId="0" xfId="0" applyNumberFormat="1" applyFont="1" applyAlignment="1">
      <alignment horizontal="left" wrapText="1"/>
    </xf>
    <xf numFmtId="49" fontId="6" fillId="0" borderId="0" xfId="0" applyNumberFormat="1" applyFont="1" applyAlignment="1">
      <alignment horizontal="left" wrapText="1"/>
    </xf>
    <xf numFmtId="168" fontId="27" fillId="2" borderId="0" xfId="6" applyNumberFormat="1" applyFont="1" applyFill="1" applyAlignment="1">
      <alignment horizontal="right"/>
    </xf>
    <xf numFmtId="168" fontId="27" fillId="2" borderId="0" xfId="4" applyNumberFormat="1" applyFont="1" applyFill="1" applyAlignment="1">
      <alignment horizontal="right" wrapText="1"/>
    </xf>
    <xf numFmtId="168" fontId="27" fillId="0" borderId="0" xfId="4" applyNumberFormat="1" applyFont="1" applyAlignment="1">
      <alignment horizontal="right"/>
    </xf>
    <xf numFmtId="168" fontId="27" fillId="2" borderId="1" xfId="4" applyNumberFormat="1" applyFont="1" applyFill="1" applyBorder="1" applyAlignment="1">
      <alignment horizontal="right"/>
    </xf>
    <xf numFmtId="49" fontId="30" fillId="2" borderId="0" xfId="0" applyNumberFormat="1" applyFont="1" applyFill="1" applyAlignment="1">
      <alignment horizontal="right"/>
    </xf>
    <xf numFmtId="49" fontId="32" fillId="2" borderId="0" xfId="0" applyNumberFormat="1" applyFont="1" applyFill="1" applyAlignment="1">
      <alignment horizontal="right"/>
    </xf>
    <xf numFmtId="165" fontId="32" fillId="2" borderId="0" xfId="1" applyFont="1" applyFill="1" applyAlignment="1">
      <alignment horizontal="right"/>
    </xf>
    <xf numFmtId="0" fontId="32" fillId="2" borderId="0" xfId="0" applyFont="1" applyFill="1" applyAlignment="1">
      <alignment horizontal="right"/>
    </xf>
    <xf numFmtId="168" fontId="30" fillId="2" borderId="0" xfId="6" applyNumberFormat="1" applyFont="1" applyFill="1" applyAlignment="1">
      <alignment horizontal="right"/>
    </xf>
    <xf numFmtId="168" fontId="27" fillId="2" borderId="0" xfId="6" applyNumberFormat="1" applyFont="1" applyFill="1" applyBorder="1" applyAlignment="1">
      <alignment horizontal="right"/>
    </xf>
    <xf numFmtId="0" fontId="27" fillId="2" borderId="0" xfId="4" applyFont="1" applyFill="1" applyAlignment="1">
      <alignment horizontal="right"/>
    </xf>
    <xf numFmtId="49" fontId="24" fillId="0" borderId="0" xfId="0" applyNumberFormat="1" applyFont="1" applyAlignment="1">
      <alignment horizontal="left" wrapText="1"/>
    </xf>
    <xf numFmtId="168" fontId="27" fillId="2" borderId="1" xfId="6" applyNumberFormat="1" applyFont="1" applyFill="1" applyBorder="1" applyAlignment="1">
      <alignment horizontal="right"/>
    </xf>
    <xf numFmtId="0" fontId="27" fillId="2" borderId="1" xfId="4" applyFont="1" applyFill="1" applyBorder="1" applyAlignment="1">
      <alignment horizontal="right"/>
    </xf>
    <xf numFmtId="168" fontId="25" fillId="2" borderId="0" xfId="6" applyNumberFormat="1" applyFont="1" applyFill="1" applyBorder="1" applyAlignment="1">
      <alignment horizontal="right"/>
    </xf>
    <xf numFmtId="0" fontId="24" fillId="0" borderId="0" xfId="0" applyFont="1" applyAlignment="1">
      <alignment horizontal="left" wrapText="1"/>
    </xf>
    <xf numFmtId="0" fontId="5" fillId="0" borderId="0" xfId="0" applyFont="1" applyAlignment="1">
      <alignment horizontal="right"/>
    </xf>
    <xf numFmtId="0" fontId="24" fillId="0" borderId="0" xfId="0" applyFont="1"/>
    <xf numFmtId="0" fontId="5" fillId="0" borderId="0" xfId="0" applyFont="1"/>
    <xf numFmtId="0" fontId="33" fillId="0" borderId="0" xfId="0" applyFont="1" applyAlignment="1">
      <alignment horizontal="left" wrapText="1"/>
    </xf>
    <xf numFmtId="3" fontId="27" fillId="2" borderId="5" xfId="0" applyNumberFormat="1" applyFont="1" applyFill="1" applyBorder="1" applyAlignment="1">
      <alignment horizontal="right"/>
    </xf>
    <xf numFmtId="0" fontId="26" fillId="2" borderId="0" xfId="0" applyFont="1" applyFill="1" applyAlignment="1">
      <alignment horizontal="left" wrapText="1"/>
    </xf>
    <xf numFmtId="49" fontId="25" fillId="35" borderId="0" xfId="0" applyNumberFormat="1" applyFont="1" applyFill="1" applyAlignment="1">
      <alignment wrapText="1"/>
    </xf>
    <xf numFmtId="0" fontId="25" fillId="35" borderId="0" xfId="0" applyFont="1" applyFill="1" applyAlignment="1">
      <alignment horizontal="left" wrapText="1"/>
    </xf>
    <xf numFmtId="0" fontId="24" fillId="2" borderId="0" xfId="0" applyFont="1" applyFill="1" applyAlignment="1">
      <alignment wrapText="1"/>
    </xf>
    <xf numFmtId="0" fontId="26" fillId="2" borderId="0" xfId="0" applyFont="1" applyFill="1" applyAlignment="1">
      <alignment wrapText="1"/>
    </xf>
    <xf numFmtId="0" fontId="27" fillId="2" borderId="0" xfId="0" applyFont="1" applyFill="1" applyAlignment="1">
      <alignment wrapText="1"/>
    </xf>
    <xf numFmtId="0" fontId="34" fillId="0" borderId="0" xfId="0" applyFont="1" applyAlignment="1">
      <alignment horizontal="left" vertical="top" wrapText="1"/>
    </xf>
    <xf numFmtId="0" fontId="28" fillId="0" borderId="1" xfId="0" applyFont="1" applyBorder="1" applyAlignment="1">
      <alignment horizontal="right" vertical="center" wrapText="1"/>
    </xf>
    <xf numFmtId="0" fontId="28" fillId="2" borderId="1" xfId="1" applyNumberFormat="1" applyFont="1" applyFill="1" applyBorder="1" applyAlignment="1">
      <alignment horizontal="right"/>
    </xf>
    <xf numFmtId="0" fontId="28" fillId="0" borderId="1" xfId="0" applyFont="1" applyBorder="1" applyAlignment="1">
      <alignment wrapText="1"/>
    </xf>
    <xf numFmtId="0" fontId="28" fillId="35" borderId="0" xfId="0" applyFont="1" applyFill="1" applyAlignment="1">
      <alignment horizontal="left" vertical="top" wrapText="1"/>
    </xf>
    <xf numFmtId="0" fontId="28" fillId="2" borderId="3" xfId="0" applyFont="1" applyFill="1" applyBorder="1" applyAlignment="1">
      <alignment horizontal="left" vertical="top" wrapText="1"/>
    </xf>
    <xf numFmtId="0" fontId="26" fillId="2" borderId="0" xfId="0" applyFont="1" applyFill="1" applyAlignment="1">
      <alignment horizontal="left" vertical="top" wrapText="1"/>
    </xf>
    <xf numFmtId="0" fontId="28" fillId="2" borderId="0" xfId="0" applyFont="1" applyFill="1" applyAlignment="1">
      <alignment horizontal="left" vertical="top" wrapText="1"/>
    </xf>
    <xf numFmtId="0" fontId="28" fillId="2" borderId="1" xfId="0" applyFont="1" applyFill="1" applyBorder="1" applyAlignment="1">
      <alignment horizontal="left" vertical="top" wrapText="1"/>
    </xf>
    <xf numFmtId="0" fontId="26" fillId="2" borderId="1" xfId="0" applyFont="1" applyFill="1" applyBorder="1" applyAlignment="1">
      <alignment horizontal="left" vertical="top" wrapText="1"/>
    </xf>
    <xf numFmtId="0" fontId="28" fillId="0" borderId="15" xfId="0" applyFont="1" applyBorder="1" applyAlignment="1">
      <alignment horizontal="left" vertical="top" wrapText="1"/>
    </xf>
    <xf numFmtId="0" fontId="28" fillId="0" borderId="0" xfId="0" applyFont="1" applyAlignment="1">
      <alignment horizontal="left" vertical="top" wrapText="1"/>
    </xf>
    <xf numFmtId="0" fontId="25" fillId="2" borderId="1" xfId="0" applyFont="1" applyFill="1" applyBorder="1" applyAlignment="1">
      <alignment horizontal="left" vertical="top" wrapText="1"/>
    </xf>
    <xf numFmtId="0" fontId="28" fillId="3" borderId="1" xfId="0" applyFont="1" applyFill="1" applyBorder="1" applyAlignment="1">
      <alignment horizontal="left" vertical="top" wrapText="1"/>
    </xf>
    <xf numFmtId="0" fontId="6" fillId="0" borderId="15" xfId="0" applyFont="1" applyBorder="1" applyAlignment="1">
      <alignment wrapText="1"/>
    </xf>
    <xf numFmtId="166" fontId="6" fillId="0" borderId="0" xfId="1" applyNumberFormat="1" applyFont="1" applyAlignment="1">
      <alignment horizontal="right"/>
    </xf>
    <xf numFmtId="0" fontId="28" fillId="0" borderId="0" xfId="0" applyFont="1" applyAlignment="1">
      <alignment horizontal="right"/>
    </xf>
    <xf numFmtId="0" fontId="28" fillId="35" borderId="0" xfId="0" applyFont="1" applyFill="1" applyAlignment="1">
      <alignment horizontal="right"/>
    </xf>
    <xf numFmtId="166" fontId="6" fillId="35" borderId="0" xfId="1" applyNumberFormat="1" applyFont="1" applyFill="1" applyAlignment="1">
      <alignment horizontal="right"/>
    </xf>
    <xf numFmtId="168" fontId="28" fillId="0" borderId="0" xfId="1" applyNumberFormat="1" applyFont="1" applyFill="1" applyAlignment="1">
      <alignment horizontal="right"/>
    </xf>
    <xf numFmtId="168" fontId="26" fillId="0" borderId="0" xfId="1" applyNumberFormat="1" applyFont="1" applyFill="1" applyAlignment="1">
      <alignment horizontal="right"/>
    </xf>
    <xf numFmtId="168" fontId="28" fillId="0" borderId="1" xfId="1" applyNumberFormat="1" applyFont="1" applyFill="1" applyBorder="1" applyAlignment="1">
      <alignment horizontal="right"/>
    </xf>
    <xf numFmtId="166" fontId="26" fillId="2" borderId="0" xfId="1" applyNumberFormat="1" applyFont="1" applyFill="1" applyBorder="1" applyAlignment="1">
      <alignment horizontal="right"/>
    </xf>
    <xf numFmtId="174" fontId="28" fillId="0" borderId="0" xfId="1" applyNumberFormat="1" applyFont="1" applyFill="1" applyAlignment="1">
      <alignment horizontal="right"/>
    </xf>
    <xf numFmtId="168" fontId="26" fillId="0" borderId="1" xfId="1" applyNumberFormat="1" applyFont="1" applyFill="1" applyBorder="1" applyAlignment="1">
      <alignment horizontal="right"/>
    </xf>
    <xf numFmtId="0" fontId="6" fillId="2" borderId="0" xfId="0" applyFont="1" applyFill="1" applyAlignment="1">
      <alignment horizontal="right"/>
    </xf>
    <xf numFmtId="166" fontId="28" fillId="2" borderId="0" xfId="1" applyNumberFormat="1" applyFont="1" applyFill="1" applyAlignment="1">
      <alignment horizontal="right" wrapText="1"/>
    </xf>
    <xf numFmtId="173" fontId="26" fillId="0" borderId="0" xfId="1" applyNumberFormat="1" applyFont="1" applyFill="1" applyAlignment="1">
      <alignment horizontal="right"/>
    </xf>
    <xf numFmtId="0" fontId="34" fillId="0" borderId="0" xfId="0" applyFont="1" applyAlignment="1">
      <alignment horizontal="right"/>
    </xf>
    <xf numFmtId="9" fontId="26" fillId="0" borderId="0" xfId="2" applyFont="1" applyAlignment="1">
      <alignment horizontal="right"/>
    </xf>
    <xf numFmtId="168" fontId="28" fillId="0" borderId="15" xfId="1" applyNumberFormat="1" applyFont="1" applyFill="1" applyBorder="1" applyAlignment="1">
      <alignment horizontal="right"/>
    </xf>
    <xf numFmtId="0" fontId="28" fillId="3" borderId="1" xfId="0" applyFont="1" applyFill="1" applyBorder="1" applyAlignment="1">
      <alignment horizontal="right"/>
    </xf>
    <xf numFmtId="9" fontId="34" fillId="3" borderId="1" xfId="2" applyFont="1" applyFill="1" applyBorder="1" applyAlignment="1">
      <alignment horizontal="right"/>
    </xf>
    <xf numFmtId="166" fontId="34" fillId="35" borderId="0" xfId="1" applyNumberFormat="1" applyFont="1" applyFill="1" applyAlignment="1">
      <alignment horizontal="right"/>
    </xf>
    <xf numFmtId="166" fontId="6" fillId="0" borderId="0" xfId="1" applyNumberFormat="1" applyFont="1" applyBorder="1" applyAlignment="1">
      <alignment horizontal="right"/>
    </xf>
    <xf numFmtId="166" fontId="28" fillId="2" borderId="0" xfId="1" applyNumberFormat="1" applyFont="1" applyFill="1" applyAlignment="1">
      <alignment horizontal="right"/>
    </xf>
    <xf numFmtId="0" fontId="28" fillId="2" borderId="0" xfId="0" applyFont="1" applyFill="1" applyAlignment="1">
      <alignment horizontal="right"/>
    </xf>
    <xf numFmtId="166" fontId="6" fillId="2" borderId="1" xfId="1" applyNumberFormat="1" applyFont="1" applyFill="1" applyBorder="1" applyAlignment="1">
      <alignment horizontal="right"/>
    </xf>
    <xf numFmtId="0" fontId="26" fillId="2" borderId="1" xfId="0" applyFont="1" applyFill="1" applyBorder="1" applyAlignment="1">
      <alignment horizontal="right"/>
    </xf>
    <xf numFmtId="166" fontId="28" fillId="2" borderId="0" xfId="1" applyNumberFormat="1" applyFont="1" applyFill="1" applyBorder="1" applyAlignment="1">
      <alignment horizontal="right"/>
    </xf>
    <xf numFmtId="168" fontId="26" fillId="0" borderId="0" xfId="1" applyNumberFormat="1" applyFont="1" applyFill="1" applyBorder="1" applyAlignment="1">
      <alignment horizontal="right"/>
    </xf>
    <xf numFmtId="0" fontId="28" fillId="0" borderId="0" xfId="0" applyFont="1" applyAlignment="1">
      <alignment horizontal="right" vertical="center" wrapText="1"/>
    </xf>
    <xf numFmtId="0" fontId="28" fillId="0" borderId="0" xfId="0" applyFont="1" applyAlignment="1">
      <alignment horizontal="right" wrapText="1"/>
    </xf>
    <xf numFmtId="0" fontId="6" fillId="0" borderId="1" xfId="0" applyFont="1" applyBorder="1" applyAlignment="1">
      <alignment wrapText="1"/>
    </xf>
    <xf numFmtId="0" fontId="25" fillId="35" borderId="0" xfId="0" applyFont="1" applyFill="1" applyAlignment="1">
      <alignment horizontal="right"/>
    </xf>
    <xf numFmtId="0" fontId="28" fillId="2" borderId="5" xfId="0" applyFont="1" applyFill="1" applyBorder="1" applyAlignment="1">
      <alignment horizontal="left" vertical="top" wrapText="1"/>
    </xf>
    <xf numFmtId="168" fontId="28" fillId="0" borderId="5" xfId="1" applyNumberFormat="1" applyFont="1" applyFill="1" applyBorder="1" applyAlignment="1">
      <alignment horizontal="right"/>
    </xf>
    <xf numFmtId="0" fontId="28" fillId="0" borderId="2" xfId="0" applyFont="1" applyBorder="1" applyAlignment="1">
      <alignment horizontal="left" vertical="top" wrapText="1"/>
    </xf>
    <xf numFmtId="168" fontId="28" fillId="0" borderId="2" xfId="1" applyNumberFormat="1" applyFont="1" applyFill="1" applyBorder="1" applyAlignment="1">
      <alignment horizontal="right"/>
    </xf>
    <xf numFmtId="166" fontId="36" fillId="0" borderId="0" xfId="1" applyNumberFormat="1" applyFont="1" applyBorder="1" applyAlignment="1">
      <alignment horizontal="right"/>
    </xf>
    <xf numFmtId="0" fontId="26" fillId="2" borderId="3" xfId="0" applyFont="1" applyFill="1" applyBorder="1" applyAlignment="1">
      <alignment wrapText="1"/>
    </xf>
    <xf numFmtId="0" fontId="26" fillId="2" borderId="1" xfId="0" applyFont="1" applyFill="1" applyBorder="1" applyAlignment="1">
      <alignment wrapText="1"/>
    </xf>
    <xf numFmtId="0" fontId="28" fillId="2" borderId="2" xfId="0" applyFont="1" applyFill="1" applyBorder="1" applyAlignment="1">
      <alignment wrapText="1"/>
    </xf>
    <xf numFmtId="176" fontId="28" fillId="0" borderId="0" xfId="1" applyNumberFormat="1" applyFont="1" applyFill="1" applyAlignment="1">
      <alignment horizontal="right"/>
    </xf>
    <xf numFmtId="176" fontId="28" fillId="0" borderId="15" xfId="1" applyNumberFormat="1" applyFont="1" applyFill="1" applyBorder="1" applyAlignment="1">
      <alignment horizontal="right"/>
    </xf>
    <xf numFmtId="0" fontId="28" fillId="2" borderId="0" xfId="0" applyFont="1" applyFill="1" applyAlignment="1">
      <alignment horizontal="left" wrapText="1"/>
    </xf>
    <xf numFmtId="0" fontId="26" fillId="2" borderId="1" xfId="0" applyFont="1" applyFill="1" applyBorder="1" applyAlignment="1">
      <alignment horizontal="left" wrapText="1"/>
    </xf>
    <xf numFmtId="0" fontId="28" fillId="2" borderId="15" xfId="0" applyFont="1" applyFill="1" applyBorder="1" applyAlignment="1">
      <alignment horizontal="left" wrapText="1"/>
    </xf>
    <xf numFmtId="0" fontId="26" fillId="2" borderId="3" xfId="0" applyFont="1" applyFill="1" applyBorder="1" applyAlignment="1">
      <alignment horizontal="left" wrapText="1"/>
    </xf>
    <xf numFmtId="0" fontId="6" fillId="0" borderId="1" xfId="0" applyFont="1" applyBorder="1" applyAlignment="1">
      <alignment horizontal="left" wrapText="1"/>
    </xf>
    <xf numFmtId="0" fontId="28" fillId="2" borderId="5" xfId="0" applyFont="1" applyFill="1" applyBorder="1" applyAlignment="1">
      <alignment horizontal="left" wrapText="1"/>
    </xf>
    <xf numFmtId="176" fontId="28" fillId="0" borderId="5" xfId="1" applyNumberFormat="1" applyFont="1" applyFill="1" applyBorder="1" applyAlignment="1">
      <alignment horizontal="right"/>
    </xf>
    <xf numFmtId="166" fontId="25" fillId="35" borderId="0" xfId="3" applyNumberFormat="1" applyFont="1" applyFill="1" applyBorder="1" applyAlignment="1">
      <alignment horizontal="left"/>
    </xf>
    <xf numFmtId="166" fontId="25" fillId="35" borderId="1" xfId="3" applyNumberFormat="1" applyFont="1" applyFill="1" applyBorder="1" applyAlignment="1">
      <alignment horizontal="right"/>
    </xf>
    <xf numFmtId="167" fontId="6" fillId="2" borderId="0" xfId="3" applyNumberFormat="1" applyFont="1" applyFill="1" applyBorder="1" applyAlignment="1">
      <alignment horizontal="right"/>
    </xf>
    <xf numFmtId="167" fontId="6" fillId="2" borderId="0" xfId="3" applyNumberFormat="1" applyFont="1" applyFill="1" applyBorder="1" applyAlignment="1">
      <alignment horizontal="right" wrapText="1"/>
    </xf>
    <xf numFmtId="167" fontId="6" fillId="2" borderId="0" xfId="3" applyNumberFormat="1" applyFont="1" applyFill="1" applyAlignment="1">
      <alignment horizontal="right" wrapText="1"/>
    </xf>
    <xf numFmtId="171" fontId="6" fillId="2" borderId="0" xfId="3" applyNumberFormat="1" applyFont="1" applyFill="1" applyBorder="1" applyAlignment="1">
      <alignment horizontal="right"/>
    </xf>
    <xf numFmtId="171" fontId="6" fillId="2" borderId="1" xfId="3" applyNumberFormat="1" applyFont="1" applyFill="1" applyBorder="1" applyAlignment="1">
      <alignment horizontal="right"/>
    </xf>
    <xf numFmtId="167" fontId="6" fillId="2" borderId="1" xfId="3" applyNumberFormat="1" applyFont="1" applyFill="1" applyBorder="1" applyAlignment="1">
      <alignment horizontal="right" wrapText="1"/>
    </xf>
    <xf numFmtId="167" fontId="6" fillId="2" borderId="0" xfId="0" applyNumberFormat="1" applyFont="1" applyFill="1" applyAlignment="1">
      <alignment horizontal="right"/>
    </xf>
    <xf numFmtId="167" fontId="6" fillId="2" borderId="0" xfId="3" applyNumberFormat="1" applyFont="1" applyFill="1" applyAlignment="1">
      <alignment horizontal="right"/>
    </xf>
    <xf numFmtId="0" fontId="27" fillId="0" borderId="0" xfId="0" applyFont="1" applyAlignment="1">
      <alignment horizontal="right" wrapText="1"/>
    </xf>
    <xf numFmtId="171" fontId="6" fillId="2" borderId="0" xfId="3" applyNumberFormat="1" applyFont="1" applyFill="1" applyBorder="1" applyAlignment="1">
      <alignment horizontal="left"/>
    </xf>
    <xf numFmtId="171" fontId="25" fillId="2" borderId="0" xfId="3" applyNumberFormat="1" applyFont="1" applyFill="1" applyBorder="1" applyAlignment="1">
      <alignment horizontal="left"/>
    </xf>
    <xf numFmtId="171" fontId="25" fillId="2" borderId="15" xfId="3" applyNumberFormat="1" applyFont="1" applyFill="1" applyBorder="1" applyAlignment="1">
      <alignment horizontal="right"/>
    </xf>
    <xf numFmtId="171" fontId="6" fillId="2" borderId="15" xfId="3" applyNumberFormat="1" applyFont="1" applyFill="1" applyBorder="1" applyAlignment="1">
      <alignment horizontal="right"/>
    </xf>
    <xf numFmtId="0" fontId="5" fillId="0" borderId="0" xfId="0" applyFont="1" applyAlignment="1">
      <alignment horizontal="left" wrapText="1"/>
    </xf>
    <xf numFmtId="171" fontId="25" fillId="35" borderId="1" xfId="3" applyNumberFormat="1" applyFont="1" applyFill="1" applyBorder="1" applyAlignment="1">
      <alignment horizontal="right"/>
    </xf>
    <xf numFmtId="171" fontId="6" fillId="2" borderId="0" xfId="3" applyNumberFormat="1" applyFont="1" applyFill="1" applyBorder="1" applyAlignment="1">
      <alignment wrapText="1"/>
    </xf>
    <xf numFmtId="171" fontId="6" fillId="0" borderId="0" xfId="0" applyNumberFormat="1" applyFont="1" applyAlignment="1">
      <alignment horizontal="right"/>
    </xf>
    <xf numFmtId="9" fontId="34" fillId="3" borderId="0" xfId="2" applyFont="1" applyFill="1" applyBorder="1" applyAlignment="1">
      <alignment horizontal="right"/>
    </xf>
    <xf numFmtId="174" fontId="26" fillId="0" borderId="0" xfId="1" applyNumberFormat="1" applyFont="1" applyFill="1" applyAlignment="1">
      <alignment horizontal="right"/>
    </xf>
    <xf numFmtId="166" fontId="30" fillId="2" borderId="0" xfId="1" applyNumberFormat="1" applyFont="1" applyFill="1" applyAlignment="1">
      <alignment horizontal="right" wrapText="1"/>
    </xf>
    <xf numFmtId="176" fontId="26" fillId="0" borderId="0" xfId="1" applyNumberFormat="1" applyFont="1" applyFill="1" applyAlignment="1">
      <alignment horizontal="right"/>
    </xf>
    <xf numFmtId="0" fontId="26" fillId="0" borderId="0" xfId="0" applyFont="1" applyAlignment="1">
      <alignment horizontal="left" vertical="top" wrapText="1"/>
    </xf>
    <xf numFmtId="168" fontId="35" fillId="0" borderId="3" xfId="0" applyNumberFormat="1" applyFont="1" applyBorder="1" applyAlignment="1">
      <alignment horizontal="right"/>
    </xf>
    <xf numFmtId="0" fontId="34" fillId="2" borderId="0" xfId="0" applyFont="1" applyFill="1" applyAlignment="1">
      <alignment wrapText="1"/>
    </xf>
    <xf numFmtId="168" fontId="34" fillId="0" borderId="0" xfId="1" applyNumberFormat="1" applyFont="1" applyFill="1" applyBorder="1" applyAlignment="1">
      <alignment horizontal="right"/>
    </xf>
    <xf numFmtId="168" fontId="34" fillId="0" borderId="0" xfId="1" applyNumberFormat="1" applyFont="1" applyFill="1" applyBorder="1" applyAlignment="1">
      <alignment horizontal="right" vertical="center"/>
    </xf>
    <xf numFmtId="0" fontId="37" fillId="0" borderId="0" xfId="0" applyFont="1" applyAlignment="1">
      <alignment vertical="center"/>
    </xf>
    <xf numFmtId="0" fontId="37" fillId="0" borderId="0" xfId="0" applyFont="1"/>
    <xf numFmtId="0" fontId="34" fillId="0" borderId="0" xfId="0" applyFont="1" applyAlignment="1">
      <alignment horizontal="left" vertical="center" wrapText="1"/>
    </xf>
    <xf numFmtId="175" fontId="34" fillId="0" borderId="0" xfId="1" applyNumberFormat="1" applyFont="1" applyFill="1" applyAlignment="1">
      <alignment horizontal="right" vertical="center"/>
    </xf>
    <xf numFmtId="0" fontId="34" fillId="2" borderId="1" xfId="0" applyFont="1" applyFill="1" applyBorder="1" applyAlignment="1">
      <alignment horizontal="left" vertical="top" wrapText="1"/>
    </xf>
    <xf numFmtId="0" fontId="28" fillId="0" borderId="1" xfId="0" applyFont="1" applyBorder="1" applyAlignment="1">
      <alignment horizontal="left" vertical="top" wrapText="1"/>
    </xf>
    <xf numFmtId="0" fontId="6" fillId="2" borderId="0" xfId="0" applyFont="1" applyFill="1" applyAlignment="1">
      <alignment horizontal="left" vertical="top" wrapText="1"/>
    </xf>
    <xf numFmtId="0" fontId="35" fillId="0" borderId="3" xfId="0" applyFont="1" applyBorder="1" applyAlignment="1">
      <alignment horizontal="right" vertical="top" wrapText="1"/>
    </xf>
    <xf numFmtId="0" fontId="6" fillId="0" borderId="0" xfId="0" applyFont="1" applyAlignment="1">
      <alignment horizontal="left" vertical="top" wrapText="1"/>
    </xf>
    <xf numFmtId="0" fontId="5" fillId="0" borderId="0" xfId="0" applyFont="1" applyAlignment="1">
      <alignment horizontal="right" vertical="top" wrapText="1"/>
    </xf>
    <xf numFmtId="0" fontId="25" fillId="2" borderId="0" xfId="0" applyFont="1" applyFill="1" applyAlignment="1">
      <alignment horizontal="left" vertical="top" wrapText="1"/>
    </xf>
    <xf numFmtId="0" fontId="25" fillId="0" borderId="0" xfId="0" applyFont="1" applyAlignment="1">
      <alignment horizontal="left" vertical="top" wrapText="1"/>
    </xf>
    <xf numFmtId="0" fontId="34" fillId="2" borderId="0" xfId="0" applyFont="1" applyFill="1" applyAlignment="1">
      <alignment horizontal="left" vertical="center" wrapText="1"/>
    </xf>
    <xf numFmtId="0" fontId="34" fillId="0" borderId="0" xfId="0" applyFont="1" applyAlignment="1">
      <alignment vertical="center" wrapText="1"/>
    </xf>
    <xf numFmtId="176" fontId="34" fillId="0" borderId="0" xfId="1" applyNumberFormat="1" applyFont="1" applyFill="1" applyBorder="1" applyAlignment="1">
      <alignment horizontal="right" vertical="center"/>
    </xf>
    <xf numFmtId="166" fontId="28" fillId="0" borderId="0" xfId="1" applyNumberFormat="1" applyFont="1" applyFill="1" applyAlignment="1">
      <alignment horizontal="right"/>
    </xf>
    <xf numFmtId="166" fontId="26" fillId="0" borderId="0" xfId="1" applyNumberFormat="1" applyFont="1" applyFill="1" applyAlignment="1">
      <alignment horizontal="right"/>
    </xf>
    <xf numFmtId="166" fontId="28" fillId="0" borderId="0" xfId="1" applyNumberFormat="1" applyFont="1" applyFill="1" applyAlignment="1"/>
    <xf numFmtId="166" fontId="26" fillId="0" borderId="0" xfId="1" applyNumberFormat="1" applyFont="1" applyFill="1" applyAlignment="1"/>
    <xf numFmtId="171" fontId="25" fillId="2" borderId="16" xfId="3" applyNumberFormat="1" applyFont="1" applyFill="1" applyBorder="1" applyAlignment="1">
      <alignment horizontal="right"/>
    </xf>
    <xf numFmtId="0" fontId="34" fillId="0" borderId="1" xfId="0" applyFont="1" applyBorder="1" applyAlignment="1">
      <alignment wrapText="1"/>
    </xf>
    <xf numFmtId="168" fontId="34" fillId="0" borderId="15" xfId="1" applyNumberFormat="1" applyFont="1" applyFill="1" applyBorder="1" applyAlignment="1">
      <alignment horizontal="right"/>
    </xf>
    <xf numFmtId="0" fontId="26" fillId="0" borderId="1" xfId="0" applyFont="1" applyBorder="1" applyAlignment="1">
      <alignment horizontal="left" wrapText="1"/>
    </xf>
    <xf numFmtId="168" fontId="4" fillId="0" borderId="0" xfId="0" applyNumberFormat="1" applyFont="1"/>
    <xf numFmtId="168" fontId="6" fillId="0" borderId="0" xfId="0" applyNumberFormat="1" applyFont="1"/>
    <xf numFmtId="165" fontId="26" fillId="0" borderId="0" xfId="1" applyFont="1" applyFill="1" applyAlignment="1">
      <alignment horizontal="right"/>
    </xf>
    <xf numFmtId="168" fontId="34" fillId="0" borderId="1" xfId="1" applyNumberFormat="1" applyFont="1" applyFill="1" applyBorder="1" applyAlignment="1">
      <alignment horizontal="right"/>
    </xf>
    <xf numFmtId="176" fontId="28" fillId="0" borderId="1" xfId="1" applyNumberFormat="1" applyFont="1" applyFill="1" applyBorder="1" applyAlignment="1">
      <alignment horizontal="right"/>
    </xf>
    <xf numFmtId="166" fontId="4" fillId="0" borderId="0" xfId="1" applyNumberFormat="1" applyFont="1"/>
    <xf numFmtId="166" fontId="37" fillId="0" borderId="0" xfId="1" applyNumberFormat="1" applyFont="1" applyAlignment="1">
      <alignment vertical="center"/>
    </xf>
    <xf numFmtId="168" fontId="37" fillId="0" borderId="0" xfId="0" applyNumberFormat="1" applyFont="1" applyAlignment="1">
      <alignment vertical="center"/>
    </xf>
    <xf numFmtId="0" fontId="28" fillId="2" borderId="1" xfId="0" applyFont="1" applyFill="1" applyBorder="1" applyAlignment="1">
      <alignment vertical="top" wrapText="1"/>
    </xf>
    <xf numFmtId="0" fontId="28" fillId="2" borderId="3" xfId="0" applyFont="1" applyFill="1" applyBorder="1" applyAlignment="1">
      <alignment wrapText="1"/>
    </xf>
    <xf numFmtId="0" fontId="28" fillId="2" borderId="0" xfId="0" applyFont="1" applyFill="1" applyAlignment="1">
      <alignment wrapText="1"/>
    </xf>
    <xf numFmtId="0" fontId="28" fillId="2" borderId="1" xfId="0" applyFont="1" applyFill="1" applyBorder="1" applyAlignment="1">
      <alignment wrapText="1"/>
    </xf>
    <xf numFmtId="176" fontId="28" fillId="0" borderId="5" xfId="1" applyNumberFormat="1" applyFont="1" applyFill="1" applyBorder="1" applyAlignment="1">
      <alignment horizontal="left" wrapText="1"/>
    </xf>
    <xf numFmtId="176" fontId="28" fillId="0" borderId="5" xfId="1" applyNumberFormat="1" applyFont="1" applyFill="1" applyBorder="1" applyAlignment="1">
      <alignment horizontal="left"/>
    </xf>
    <xf numFmtId="3" fontId="27" fillId="2" borderId="2" xfId="0" applyNumberFormat="1" applyFont="1" applyFill="1" applyBorder="1" applyAlignment="1">
      <alignment horizontal="right"/>
    </xf>
    <xf numFmtId="168" fontId="5" fillId="0" borderId="0" xfId="0" applyNumberFormat="1" applyFont="1"/>
    <xf numFmtId="168" fontId="0" fillId="0" borderId="0" xfId="0" applyNumberFormat="1"/>
    <xf numFmtId="0" fontId="38" fillId="0" borderId="0" xfId="0" applyFont="1"/>
    <xf numFmtId="168" fontId="27" fillId="0" borderId="1" xfId="4" applyNumberFormat="1" applyFont="1" applyBorder="1" applyAlignment="1">
      <alignment horizontal="right"/>
    </xf>
    <xf numFmtId="49" fontId="32" fillId="0" borderId="0" xfId="0" applyNumberFormat="1" applyFont="1" applyAlignment="1">
      <alignment horizontal="right"/>
    </xf>
    <xf numFmtId="168" fontId="27" fillId="0" borderId="0" xfId="6" applyNumberFormat="1" applyFont="1" applyFill="1" applyAlignment="1">
      <alignment horizontal="right"/>
    </xf>
    <xf numFmtId="0" fontId="25" fillId="0" borderId="0" xfId="0" applyFont="1"/>
    <xf numFmtId="171" fontId="6" fillId="0" borderId="0" xfId="3" applyNumberFormat="1" applyFont="1" applyFill="1" applyBorder="1" applyAlignment="1">
      <alignment horizontal="right"/>
    </xf>
    <xf numFmtId="172" fontId="25" fillId="0" borderId="0" xfId="3" applyNumberFormat="1" applyFont="1" applyFill="1" applyBorder="1" applyAlignment="1">
      <alignment horizontal="right"/>
    </xf>
    <xf numFmtId="0" fontId="24" fillId="2" borderId="0" xfId="0" applyFont="1" applyFill="1"/>
    <xf numFmtId="168" fontId="36" fillId="0" borderId="15" xfId="1" applyNumberFormat="1" applyFont="1" applyFill="1" applyBorder="1" applyAlignment="1">
      <alignment horizontal="right"/>
    </xf>
    <xf numFmtId="3" fontId="0" fillId="0" borderId="0" xfId="0" applyNumberFormat="1"/>
    <xf numFmtId="3" fontId="6" fillId="0" borderId="0" xfId="0" applyNumberFormat="1" applyFont="1" applyAlignment="1">
      <alignment horizontal="right"/>
    </xf>
    <xf numFmtId="3" fontId="6" fillId="0" borderId="0" xfId="0" applyNumberFormat="1" applyFont="1"/>
    <xf numFmtId="167" fontId="25" fillId="0" borderId="0" xfId="3" applyNumberFormat="1" applyFont="1" applyFill="1" applyAlignment="1">
      <alignment horizontal="right"/>
    </xf>
    <xf numFmtId="171" fontId="25" fillId="0" borderId="0" xfId="3" applyNumberFormat="1" applyFont="1" applyFill="1" applyBorder="1" applyAlignment="1">
      <alignment horizontal="right"/>
    </xf>
    <xf numFmtId="171" fontId="25" fillId="0" borderId="1" xfId="3" applyNumberFormat="1" applyFont="1" applyFill="1" applyBorder="1" applyAlignment="1">
      <alignment horizontal="right"/>
    </xf>
    <xf numFmtId="171" fontId="6" fillId="0" borderId="1" xfId="3" applyNumberFormat="1" applyFont="1" applyFill="1" applyBorder="1" applyAlignment="1">
      <alignment horizontal="right"/>
    </xf>
    <xf numFmtId="165" fontId="4" fillId="0" borderId="0" xfId="1" applyFont="1"/>
    <xf numFmtId="165" fontId="37" fillId="0" borderId="0" xfId="1" applyFont="1"/>
    <xf numFmtId="165" fontId="37" fillId="0" borderId="0" xfId="1" applyFont="1" applyAlignment="1">
      <alignment vertical="center"/>
    </xf>
    <xf numFmtId="9" fontId="37" fillId="0" borderId="0" xfId="2" applyFont="1" applyAlignment="1">
      <alignment vertical="center"/>
    </xf>
    <xf numFmtId="166" fontId="4" fillId="0" borderId="0" xfId="1" applyNumberFormat="1" applyFont="1" applyFill="1" applyAlignment="1">
      <alignment horizontal="right"/>
    </xf>
    <xf numFmtId="166" fontId="26" fillId="0" borderId="0" xfId="1" applyNumberFormat="1" applyFont="1" applyFill="1" applyBorder="1" applyAlignment="1">
      <alignment horizontal="right"/>
    </xf>
    <xf numFmtId="171" fontId="0" fillId="0" borderId="0" xfId="0" applyNumberFormat="1"/>
    <xf numFmtId="165" fontId="0" fillId="0" borderId="0" xfId="1" applyFont="1"/>
    <xf numFmtId="167" fontId="6" fillId="0" borderId="0" xfId="3" applyNumberFormat="1" applyFont="1" applyFill="1" applyBorder="1" applyAlignment="1">
      <alignment horizontal="right"/>
    </xf>
    <xf numFmtId="167" fontId="6" fillId="0" borderId="0" xfId="3" applyNumberFormat="1" applyFont="1" applyFill="1" applyBorder="1" applyAlignment="1">
      <alignment horizontal="right" wrapText="1"/>
    </xf>
    <xf numFmtId="167" fontId="24" fillId="0" borderId="0" xfId="3" applyNumberFormat="1" applyFont="1" applyFill="1" applyBorder="1" applyAlignment="1">
      <alignment horizontal="right" wrapText="1"/>
    </xf>
    <xf numFmtId="0" fontId="28" fillId="0" borderId="1" xfId="1" applyNumberFormat="1" applyFont="1" applyFill="1" applyBorder="1" applyAlignment="1">
      <alignment horizontal="right"/>
    </xf>
    <xf numFmtId="171" fontId="6" fillId="0" borderId="0" xfId="3" applyNumberFormat="1" applyFont="1" applyFill="1" applyBorder="1" applyAlignment="1">
      <alignment wrapText="1"/>
    </xf>
    <xf numFmtId="168" fontId="27" fillId="0" borderId="0" xfId="4" applyNumberFormat="1" applyFont="1" applyAlignment="1">
      <alignment horizontal="right" wrapText="1"/>
    </xf>
    <xf numFmtId="9" fontId="34" fillId="0" borderId="0" xfId="2" applyFont="1" applyFill="1" applyBorder="1" applyAlignment="1">
      <alignment horizontal="right"/>
    </xf>
    <xf numFmtId="0" fontId="24" fillId="0" borderId="0" xfId="0" applyFont="1" applyAlignment="1">
      <alignment wrapText="1"/>
    </xf>
    <xf numFmtId="168" fontId="24" fillId="0" borderId="0" xfId="1" applyNumberFormat="1" applyFont="1" applyFill="1" applyBorder="1" applyAlignment="1">
      <alignment horizontal="right"/>
    </xf>
    <xf numFmtId="10" fontId="4" fillId="0" borderId="0" xfId="2" applyNumberFormat="1" applyFont="1"/>
    <xf numFmtId="0" fontId="26" fillId="0" borderId="0" xfId="0" applyFont="1" applyAlignment="1">
      <alignment horizontal="left" vertical="center" wrapText="1"/>
    </xf>
    <xf numFmtId="166" fontId="4" fillId="0" borderId="0" xfId="1" applyNumberFormat="1" applyFont="1" applyFill="1" applyBorder="1" applyAlignment="1">
      <alignment horizontal="right"/>
    </xf>
    <xf numFmtId="167" fontId="6" fillId="2" borderId="0" xfId="3" applyNumberFormat="1" applyFont="1" applyFill="1" applyBorder="1" applyAlignment="1">
      <alignment vertical="center" wrapText="1"/>
    </xf>
    <xf numFmtId="167" fontId="6" fillId="2" borderId="1" xfId="3" applyNumberFormat="1" applyFont="1" applyFill="1" applyBorder="1" applyAlignment="1">
      <alignment vertical="center" wrapText="1"/>
    </xf>
    <xf numFmtId="3" fontId="4" fillId="0" borderId="0" xfId="0" applyNumberFormat="1" applyFont="1"/>
    <xf numFmtId="166" fontId="4" fillId="0" borderId="0" xfId="1" applyNumberFormat="1" applyFont="1" applyBorder="1"/>
    <xf numFmtId="168" fontId="25" fillId="0" borderId="0" xfId="0" applyNumberFormat="1" applyFont="1"/>
    <xf numFmtId="174" fontId="4" fillId="0" borderId="0" xfId="0" applyNumberFormat="1" applyFont="1"/>
    <xf numFmtId="167" fontId="6" fillId="0" borderId="0" xfId="3" applyNumberFormat="1" applyFont="1" applyFill="1" applyAlignment="1">
      <alignment horizontal="right" wrapText="1"/>
    </xf>
    <xf numFmtId="167" fontId="25" fillId="0" borderId="3" xfId="3" applyNumberFormat="1" applyFont="1" applyFill="1" applyBorder="1" applyAlignment="1">
      <alignment horizontal="right"/>
    </xf>
    <xf numFmtId="171" fontId="25" fillId="0" borderId="2" xfId="3" applyNumberFormat="1" applyFont="1" applyFill="1" applyBorder="1" applyAlignment="1">
      <alignment horizontal="right"/>
    </xf>
    <xf numFmtId="168" fontId="24" fillId="0" borderId="0" xfId="1" applyNumberFormat="1" applyFont="1" applyFill="1" applyAlignment="1">
      <alignment horizontal="right"/>
    </xf>
    <xf numFmtId="167" fontId="6" fillId="0" borderId="1" xfId="3" applyNumberFormat="1" applyFont="1" applyFill="1" applyBorder="1" applyAlignment="1">
      <alignment horizontal="right" wrapText="1"/>
    </xf>
    <xf numFmtId="165" fontId="4" fillId="0" borderId="0" xfId="1" applyFont="1" applyAlignment="1">
      <alignment horizontal="right"/>
    </xf>
    <xf numFmtId="165" fontId="4" fillId="0" borderId="0" xfId="1" applyFont="1" applyFill="1"/>
    <xf numFmtId="9" fontId="4" fillId="0" borderId="0" xfId="2" applyFont="1" applyBorder="1" applyAlignment="1">
      <alignment horizontal="left"/>
    </xf>
    <xf numFmtId="9" fontId="39" fillId="0" borderId="0" xfId="0" applyNumberFormat="1" applyFont="1"/>
    <xf numFmtId="0" fontId="39" fillId="0" borderId="0" xfId="0" applyFont="1"/>
    <xf numFmtId="166" fontId="4" fillId="0" borderId="0" xfId="1" applyNumberFormat="1" applyFont="1" applyFill="1"/>
    <xf numFmtId="167" fontId="6" fillId="2" borderId="0" xfId="3" applyNumberFormat="1" applyFont="1" applyFill="1" applyBorder="1" applyAlignment="1">
      <alignment horizontal="right" vertical="center" wrapText="1"/>
    </xf>
    <xf numFmtId="167" fontId="6" fillId="2" borderId="1" xfId="3" applyNumberFormat="1" applyFont="1" applyFill="1" applyBorder="1" applyAlignment="1">
      <alignment horizontal="right" vertical="center" wrapText="1"/>
    </xf>
    <xf numFmtId="168" fontId="27" fillId="2" borderId="0" xfId="4" applyNumberFormat="1" applyFont="1" applyFill="1" applyAlignment="1">
      <alignment horizontal="right" vertical="center"/>
    </xf>
    <xf numFmtId="168" fontId="26" fillId="0" borderId="0" xfId="1" applyNumberFormat="1" applyFont="1" applyFill="1" applyBorder="1" applyAlignment="1">
      <alignment horizontal="right" vertical="center"/>
    </xf>
    <xf numFmtId="168" fontId="26" fillId="0" borderId="1" xfId="1" applyNumberFormat="1" applyFont="1" applyFill="1" applyBorder="1" applyAlignment="1">
      <alignment horizontal="right" vertical="center"/>
    </xf>
    <xf numFmtId="168" fontId="26" fillId="0" borderId="0" xfId="1" applyNumberFormat="1" applyFont="1" applyFill="1" applyAlignment="1">
      <alignment horizontal="right" vertical="center"/>
    </xf>
    <xf numFmtId="166" fontId="26" fillId="0" borderId="0" xfId="1" applyNumberFormat="1" applyFont="1" applyFill="1" applyAlignment="1">
      <alignment horizontal="right" vertical="center"/>
    </xf>
    <xf numFmtId="0" fontId="34" fillId="0" borderId="3" xfId="0" applyFont="1" applyBorder="1" applyAlignment="1">
      <alignment horizontal="left" vertical="top" wrapText="1"/>
    </xf>
    <xf numFmtId="168" fontId="34" fillId="2" borderId="17" xfId="0" applyNumberFormat="1" applyFont="1" applyFill="1" applyBorder="1" applyAlignment="1">
      <alignment horizontal="left" vertical="center" wrapText="1"/>
    </xf>
    <xf numFmtId="0" fontId="34" fillId="2" borderId="17" xfId="0" applyFont="1" applyFill="1" applyBorder="1" applyAlignment="1">
      <alignment horizontal="left" vertical="center" wrapText="1"/>
    </xf>
  </cellXfs>
  <cellStyles count="53">
    <cellStyle name="20% - Accent1" xfId="27" builtinId="30" customBuiltin="1"/>
    <cellStyle name="20% - Accent2" xfId="31" builtinId="34" customBuiltin="1"/>
    <cellStyle name="20% - Accent3" xfId="35" builtinId="38" customBuiltin="1"/>
    <cellStyle name="20% - Accent4" xfId="39" builtinId="42" customBuiltin="1"/>
    <cellStyle name="20% - Accent5" xfId="43" builtinId="46" customBuiltin="1"/>
    <cellStyle name="20% - Accent6" xfId="47" builtinId="50" customBuiltin="1"/>
    <cellStyle name="40% - Accent1" xfId="28" builtinId="31" customBuiltin="1"/>
    <cellStyle name="40% - Accent2" xfId="32" builtinId="35" customBuiltin="1"/>
    <cellStyle name="40% - Accent3" xfId="36" builtinId="39" customBuiltin="1"/>
    <cellStyle name="40% - Accent4" xfId="40" builtinId="43" customBuiltin="1"/>
    <cellStyle name="40% - Accent5" xfId="44" builtinId="47" customBuiltin="1"/>
    <cellStyle name="40% - Accent6" xfId="48" builtinId="51" customBuiltin="1"/>
    <cellStyle name="60% - Accent1" xfId="29" builtinId="32" customBuiltin="1"/>
    <cellStyle name="60% - Accent2" xfId="33" builtinId="36" customBuiltin="1"/>
    <cellStyle name="60% - Accent3" xfId="37" builtinId="40" customBuiltin="1"/>
    <cellStyle name="60% - Accent4" xfId="41" builtinId="44" customBuiltin="1"/>
    <cellStyle name="60% - Accent5" xfId="45" builtinId="48" customBuiltin="1"/>
    <cellStyle name="60% - Accent6" xfId="49" builtinId="52" customBuiltin="1"/>
    <cellStyle name="Accent1" xfId="26" builtinId="29" customBuiltin="1"/>
    <cellStyle name="Accent2" xfId="30" builtinId="33" customBuiltin="1"/>
    <cellStyle name="Accent3" xfId="34" builtinId="37" customBuiltin="1"/>
    <cellStyle name="Accent4" xfId="38" builtinId="41" customBuiltin="1"/>
    <cellStyle name="Accent5" xfId="42" builtinId="45" customBuiltin="1"/>
    <cellStyle name="Accent6" xfId="46" builtinId="49" customBuiltin="1"/>
    <cellStyle name="Bad" xfId="15" builtinId="27" customBuiltin="1"/>
    <cellStyle name="Calculation" xfId="19" builtinId="22" customBuiltin="1"/>
    <cellStyle name="Check Cell" xfId="21" builtinId="23" customBuiltin="1"/>
    <cellStyle name="Comma" xfId="1" builtinId="3"/>
    <cellStyle name="Comma 2" xfId="8" xr:uid="{68B30B32-0482-47D5-B4AB-E4F754119148}"/>
    <cellStyle name="Comma 2 3" xfId="5" xr:uid="{12B5C7D5-AF2E-4F6C-B60E-E4E6CC11E367}"/>
    <cellStyle name="Comma 2 3 2" xfId="51" xr:uid="{F33EBCB4-1ED5-48AF-B6E8-261F13D8F989}"/>
    <cellStyle name="Comma 3" xfId="6" xr:uid="{02F5AEC5-1108-43F1-8B92-42689130A46E}"/>
    <cellStyle name="Comma 3 2" xfId="7" xr:uid="{EF832477-6CD9-4AB7-A85F-B69CB50A4E1A}"/>
    <cellStyle name="Comma 4" xfId="50" xr:uid="{0F7CBD1E-63F6-4AB8-9FEE-AE2D0483B969}"/>
    <cellStyle name="Comma 4 2" xfId="52" xr:uid="{AA9CF9EC-2260-4C2D-8F44-1D62DC5F5351}"/>
    <cellStyle name="Comma 5" xfId="3" xr:uid="{98BE4927-4789-43B7-B1D0-C84985D5659C}"/>
    <cellStyle name="Explanatory Text" xfId="24" builtinId="53" customBuiltin="1"/>
    <cellStyle name="Good" xfId="14" builtinId="26" customBuiltin="1"/>
    <cellStyle name="Heading 1" xfId="10" builtinId="16" customBuiltin="1"/>
    <cellStyle name="Heading 2" xfId="11" builtinId="17" customBuiltin="1"/>
    <cellStyle name="Heading 3" xfId="12" builtinId="18" customBuiltin="1"/>
    <cellStyle name="Heading 4" xfId="13" builtinId="19" customBuiltin="1"/>
    <cellStyle name="Input" xfId="17" builtinId="20" customBuiltin="1"/>
    <cellStyle name="Linked Cell" xfId="20" builtinId="24" customBuiltin="1"/>
    <cellStyle name="Neutral" xfId="16" builtinId="28" customBuiltin="1"/>
    <cellStyle name="Normal" xfId="0" builtinId="0"/>
    <cellStyle name="Normal 2 2 10" xfId="4" xr:uid="{570C0BFF-3B90-473E-8D75-3DDAB4839572}"/>
    <cellStyle name="Note" xfId="23" builtinId="10" customBuiltin="1"/>
    <cellStyle name="Output" xfId="18" builtinId="21" customBuiltin="1"/>
    <cellStyle name="Percent" xfId="2" builtinId="5"/>
    <cellStyle name="Title" xfId="9" builtinId="15" customBuiltin="1"/>
    <cellStyle name="Total" xfId="25" builtinId="25" customBuiltin="1"/>
    <cellStyle name="Warning Text" xfId="22" builtinId="11" customBuiltin="1"/>
  </cellStyles>
  <dxfs count="0"/>
  <tableStyles count="0" defaultTableStyle="TableStyleMedium2" defaultPivotStyle="PivotStyleLight16"/>
  <colors>
    <mruColors>
      <color rgb="FFD8EEA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externalLink" Target="externalLinks/externalLink8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0.xml"/><Relationship Id="rId23" Type="http://schemas.openxmlformats.org/officeDocument/2006/relationships/customXml" Target="../customXml/item3.xml"/><Relationship Id="rId10" Type="http://schemas.openxmlformats.org/officeDocument/2006/relationships/externalLink" Target="externalLinks/externalLink5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externalLink" Target="externalLinks/externalLink9.xml"/><Relationship Id="rId22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lfs0001\VOL1\DATA\CLIENTS\KPC_LCC\LCC\New%20business%20game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WINDOWS\Temp\paketasplatinimui_LT-2007%2010%2025-FINAL-gautas%20ish%20irmantes.xls" TargetMode="External"/></Relationships>
</file>

<file path=xl/externalLinks/_rels/externalLink1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agrowill.sharepoint.com/Shared%20Documents/FINANSAI/Analitika/Metin&#279;/FA/2023/Conso%202023.xlsx" TargetMode="External"/><Relationship Id="rId1" Type="http://schemas.openxmlformats.org/officeDocument/2006/relationships/externalLinkPath" Target="/Shared%20Documents/FINANSAI/Analitika/Metin&#279;/FA/2023/Conso%20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TLINAKA\aws\aa\Fin_atask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imgud/AppData/Local/Microsoft/Windows/INetCache/Content.Outlook/31XGK085/&#1055;&#1088;&#1086;&#1077;&#1082;&#1090;%20%202017%203%20(12)%20(002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AUFS4001\VOL1\ALITA\BC\Valuation\AlitaPlan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User/Local%20Settings/Temporary%20Internet%20Files/OLK47/baltas%20lasas%202007%2008%200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Finansu%20Depas\Konsolidavimai\2012-06-30\AWG%20Naujas%20konsolidavimas%202012%2006%203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Users\LMatuliene\AppData\Local\Microsoft\Windows\Temporary%20Internet%20Files\Content.Outlook\ENLP4HUD\2015-12-31%20Agrowill%20consolidated%20v3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WINDOWS\TEMP\notesE1EF34\Rubicon-Aktas-20080318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Buhalter\Romav\SSPC\AUDITAS-2007\RG_RepPack_2007_LT_v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aluation"/>
      <sheetName val="P&amp;L,BS,CF"/>
      <sheetName val="Statistics"/>
      <sheetName val="Sales"/>
      <sheetName val="COS"/>
      <sheetName val="Prod Direct"/>
      <sheetName val="Prod Indir"/>
      <sheetName val="Admin."/>
      <sheetName val="FA"/>
      <sheetName val="S.t. assets"/>
      <sheetName val="Liabilities"/>
      <sheetName val="BS assum"/>
      <sheetName val="SAnalize"/>
      <sheetName val="P&amp;L assum"/>
      <sheetName val="P&amp;L,BS,CFvv"/>
      <sheetName val="support"/>
      <sheetName val="TPE"/>
      <sheetName val="Group Companies"/>
      <sheetName val="Prod_Direct"/>
      <sheetName val="Prod_Indir"/>
      <sheetName val="Admin_"/>
      <sheetName val="S_t__assets"/>
      <sheetName val="BS_assum"/>
      <sheetName val="P&amp;L_assum"/>
      <sheetName val="Group_Companies"/>
      <sheetName val="Prod_Direct1"/>
      <sheetName val="Prod_Indir1"/>
      <sheetName val="Admin_1"/>
      <sheetName val="S_t__assets1"/>
      <sheetName val="BS_assum1"/>
      <sheetName val="P&amp;L_assum1"/>
      <sheetName val="Group_Companies1"/>
      <sheetName val="Prod_Direct2"/>
      <sheetName val="Prod_Indir2"/>
      <sheetName val="Admin_2"/>
      <sheetName val="S_t__assets2"/>
      <sheetName val="BS_assum2"/>
      <sheetName val="P&amp;L_assum2"/>
      <sheetName val="Group_Companies2"/>
      <sheetName val="Prod_Direct3"/>
      <sheetName val="Prod_Indir3"/>
      <sheetName val="Admin_3"/>
      <sheetName val="S_t__assets3"/>
      <sheetName val="BS_assum3"/>
      <sheetName val="P&amp;L_assum3"/>
      <sheetName val="Group_Companies3"/>
      <sheetName val="Prod_Direct4"/>
      <sheetName val="Prod_Indir4"/>
      <sheetName val="Admin_4"/>
      <sheetName val="S_t__assets4"/>
      <sheetName val="BS_assum4"/>
      <sheetName val="P&amp;L_assum4"/>
      <sheetName val="Group_Companies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 refreshError="1"/>
      <sheetData sheetId="47"/>
      <sheetData sheetId="48"/>
      <sheetData sheetId="49"/>
      <sheetData sheetId="50"/>
      <sheetData sheetId="51"/>
      <sheetData sheetId="52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kcijos"/>
      <sheetName val="Valiutu_kursai"/>
      <sheetName val="Imoniu_sarasas"/>
      <sheetName val="Bendroji_informacija"/>
      <sheetName val="Balansas_val"/>
      <sheetName val="Balansas"/>
      <sheetName val="P_(N)_ataskaita_val"/>
      <sheetName val="P_(N)_ataskaita"/>
      <sheetName val="EYB"/>
      <sheetName val="PL_BU_val"/>
      <sheetName val="PL_BU"/>
      <sheetName val="CF_BU_val"/>
      <sheetName val="CF_BU"/>
      <sheetName val="Kapitalo pokyciu ataskaita"/>
      <sheetName val="Info_P_S_ataskaitai_val"/>
      <sheetName val="Info_P_S_ataskaitai"/>
      <sheetName val="1_Pastaba_val"/>
      <sheetName val="1_Pastaba"/>
      <sheetName val="2A_Pastaba_val"/>
      <sheetName val="2A_Pastaba"/>
      <sheetName val="2B_Pastaba_val"/>
      <sheetName val="2B_Pastaba"/>
      <sheetName val="3A_Pastaba"/>
      <sheetName val="3B_Pastaba"/>
      <sheetName val="4_Pastaba"/>
      <sheetName val="5_Pastaba"/>
      <sheetName val="6_Pastaba"/>
      <sheetName val="7_Pastaba"/>
      <sheetName val="8_Pastaba"/>
      <sheetName val="9A_Pastaba"/>
      <sheetName val="9B_Pastaba"/>
      <sheetName val="9C_Pastaba"/>
      <sheetName val="10A_Pastaba"/>
      <sheetName val="10B_Pastaba"/>
      <sheetName val="11_Pastaba"/>
      <sheetName val="12_Pastaba"/>
      <sheetName val="13_Pastaba"/>
      <sheetName val="14_Pastaba"/>
      <sheetName val="15_Pastaba"/>
      <sheetName val="16_Pastaba"/>
      <sheetName val="17_Pastaba"/>
      <sheetName val="18_Pastaba"/>
      <sheetName val="19_Pastaba"/>
      <sheetName val="20_Pastaba"/>
      <sheetName val="Kontrole"/>
    </sheetNames>
    <sheetDataSet>
      <sheetData sheetId="0"/>
      <sheetData sheetId="1">
        <row r="4">
          <cell r="B4" t="str">
            <v>LTL</v>
          </cell>
          <cell r="C4">
            <v>1</v>
          </cell>
          <cell r="D4">
            <v>1</v>
          </cell>
          <cell r="E4">
            <v>1</v>
          </cell>
          <cell r="F4">
            <v>1</v>
          </cell>
          <cell r="G4">
            <v>1</v>
          </cell>
          <cell r="H4">
            <v>1</v>
          </cell>
          <cell r="I4">
            <v>1</v>
          </cell>
          <cell r="J4">
            <v>1</v>
          </cell>
          <cell r="K4">
            <v>1</v>
          </cell>
          <cell r="L4">
            <v>1</v>
          </cell>
          <cell r="M4">
            <v>1</v>
          </cell>
          <cell r="N4">
            <v>1</v>
          </cell>
          <cell r="O4">
            <v>1</v>
          </cell>
          <cell r="P4">
            <v>1</v>
          </cell>
          <cell r="Q4">
            <v>1</v>
          </cell>
          <cell r="R4">
            <v>1</v>
          </cell>
        </row>
        <row r="5">
          <cell r="B5" t="str">
            <v>EUR</v>
          </cell>
          <cell r="C5">
            <v>3.4527999999999999</v>
          </cell>
          <cell r="D5">
            <v>3.4527999999999999</v>
          </cell>
          <cell r="E5">
            <v>3.4527999999999999</v>
          </cell>
          <cell r="F5">
            <v>3.4527999999999999</v>
          </cell>
          <cell r="G5">
            <v>3.4527999999999999</v>
          </cell>
          <cell r="H5">
            <v>3.4527999999999999</v>
          </cell>
          <cell r="I5">
            <v>3.4527999999999999</v>
          </cell>
          <cell r="J5">
            <v>3.4527999999999999</v>
          </cell>
          <cell r="K5">
            <v>3.4527999999999999</v>
          </cell>
          <cell r="L5">
            <v>3.4527999999999999</v>
          </cell>
          <cell r="M5">
            <v>3.4527999999999999</v>
          </cell>
          <cell r="N5">
            <v>3.4527999999999999</v>
          </cell>
          <cell r="O5">
            <v>3.4527999999999999</v>
          </cell>
          <cell r="P5">
            <v>3.4527999999999999</v>
          </cell>
          <cell r="Q5">
            <v>3.4527999999999999</v>
          </cell>
          <cell r="R5">
            <v>3.4527999999999999</v>
          </cell>
        </row>
        <row r="6">
          <cell r="B6" t="str">
            <v>PLN</v>
          </cell>
          <cell r="C6">
            <v>0.90510000000000002</v>
          </cell>
          <cell r="D6">
            <v>0.91649999999999998</v>
          </cell>
          <cell r="E6">
            <v>0.87780000000000002</v>
          </cell>
          <cell r="F6">
            <v>0.89610000000000001</v>
          </cell>
          <cell r="G6">
            <v>0.89610000000000001</v>
          </cell>
          <cell r="H6">
            <v>0.89610000000000001</v>
          </cell>
          <cell r="I6">
            <v>0.89610000000000001</v>
          </cell>
          <cell r="J6">
            <v>0.89610000000000001</v>
          </cell>
          <cell r="K6">
            <v>0.89610000000000001</v>
          </cell>
          <cell r="L6">
            <v>0.89610000000000001</v>
          </cell>
          <cell r="M6">
            <v>0.89610000000000001</v>
          </cell>
          <cell r="N6">
            <v>0.89610000000000001</v>
          </cell>
          <cell r="O6">
            <v>0.87780000000000002</v>
          </cell>
          <cell r="P6">
            <v>0.89610000000000001</v>
          </cell>
          <cell r="Q6">
            <v>0.89610000000000001</v>
          </cell>
          <cell r="R6">
            <v>0.89610000000000001</v>
          </cell>
        </row>
        <row r="7">
          <cell r="B7" t="str">
            <v>EEK</v>
          </cell>
          <cell r="C7">
            <v>0.22070000000000001</v>
          </cell>
          <cell r="D7">
            <v>0.22070000000000001</v>
          </cell>
          <cell r="E7">
            <v>0.22070000000000001</v>
          </cell>
          <cell r="F7">
            <v>0.22070000000000001</v>
          </cell>
          <cell r="G7">
            <v>0.22070000000000001</v>
          </cell>
          <cell r="H7">
            <v>0.22070000000000001</v>
          </cell>
          <cell r="I7">
            <v>0.22070000000000001</v>
          </cell>
          <cell r="J7">
            <v>0.22070000000000001</v>
          </cell>
          <cell r="K7">
            <v>0.22070000000000001</v>
          </cell>
          <cell r="L7">
            <v>0.22070000000000001</v>
          </cell>
          <cell r="M7">
            <v>0.22070000000000001</v>
          </cell>
          <cell r="N7">
            <v>0.22070000000000001</v>
          </cell>
          <cell r="O7">
            <v>0.22070000000000001</v>
          </cell>
          <cell r="P7">
            <v>0.22070000000000001</v>
          </cell>
          <cell r="Q7">
            <v>0.22070000000000001</v>
          </cell>
          <cell r="R7">
            <v>0.22070000000000001</v>
          </cell>
        </row>
        <row r="8">
          <cell r="B8" t="str">
            <v>RUB</v>
          </cell>
          <cell r="C8">
            <v>0.1014</v>
          </cell>
          <cell r="D8">
            <v>0.1036</v>
          </cell>
          <cell r="E8">
            <v>0.1032</v>
          </cell>
          <cell r="F8">
            <v>0.1013</v>
          </cell>
          <cell r="G8">
            <v>0.1013</v>
          </cell>
          <cell r="H8">
            <v>0.1013</v>
          </cell>
          <cell r="I8">
            <v>0.1013</v>
          </cell>
          <cell r="J8">
            <v>0.1013</v>
          </cell>
          <cell r="K8">
            <v>0.1013</v>
          </cell>
          <cell r="L8">
            <v>0.1013</v>
          </cell>
          <cell r="M8">
            <v>0.1013</v>
          </cell>
          <cell r="N8">
            <v>0.1013</v>
          </cell>
          <cell r="O8">
            <v>0.1032</v>
          </cell>
          <cell r="P8">
            <v>0.1013</v>
          </cell>
          <cell r="Q8">
            <v>0.1013</v>
          </cell>
          <cell r="R8">
            <v>0.1013</v>
          </cell>
        </row>
        <row r="9">
          <cell r="B9" t="str">
            <v>LVL</v>
          </cell>
          <cell r="C9">
            <v>4.9622000000000002</v>
          </cell>
          <cell r="D9">
            <v>4.9589999999999996</v>
          </cell>
          <cell r="E9">
            <v>4.9603000000000002</v>
          </cell>
          <cell r="F9">
            <v>4.9565000000000001</v>
          </cell>
          <cell r="G9">
            <v>4.9565000000000001</v>
          </cell>
          <cell r="H9">
            <v>4.9565000000000001</v>
          </cell>
          <cell r="I9">
            <v>4.9565000000000001</v>
          </cell>
          <cell r="J9">
            <v>4.9565000000000001</v>
          </cell>
          <cell r="K9">
            <v>4.9565000000000001</v>
          </cell>
          <cell r="L9">
            <v>4.9565000000000001</v>
          </cell>
          <cell r="M9">
            <v>4.9565000000000001</v>
          </cell>
          <cell r="N9">
            <v>4.9565000000000001</v>
          </cell>
          <cell r="O9">
            <v>4.9603000000000002</v>
          </cell>
          <cell r="P9">
            <v>4.9565000000000001</v>
          </cell>
          <cell r="Q9">
            <v>4.9565000000000001</v>
          </cell>
          <cell r="R9">
            <v>4.9565000000000001</v>
          </cell>
        </row>
        <row r="10">
          <cell r="B10" t="str">
            <v>USD</v>
          </cell>
          <cell r="C10">
            <v>2.8519999999999999</v>
          </cell>
          <cell r="D10">
            <v>2.9117000000000002</v>
          </cell>
          <cell r="E10">
            <v>2.8641000000000001</v>
          </cell>
          <cell r="F10">
            <v>2.9102000000000001</v>
          </cell>
          <cell r="G10">
            <v>2.9102000000000001</v>
          </cell>
          <cell r="H10">
            <v>2.9102000000000001</v>
          </cell>
          <cell r="I10">
            <v>2.9102000000000001</v>
          </cell>
          <cell r="J10">
            <v>2.9102000000000001</v>
          </cell>
          <cell r="K10">
            <v>2.9102000000000001</v>
          </cell>
          <cell r="L10">
            <v>2.9102000000000001</v>
          </cell>
          <cell r="M10">
            <v>2.9102000000000001</v>
          </cell>
          <cell r="N10">
            <v>2.9102000000000001</v>
          </cell>
          <cell r="O10">
            <v>2.8641000000000001</v>
          </cell>
          <cell r="P10">
            <v>2.9102000000000001</v>
          </cell>
          <cell r="Q10">
            <v>2.9102000000000001</v>
          </cell>
          <cell r="R10">
            <v>2.9102000000000001</v>
          </cell>
        </row>
        <row r="11">
          <cell r="B11" t="str">
            <v>&lt;REZ&gt;</v>
          </cell>
          <cell r="C11">
            <v>1</v>
          </cell>
          <cell r="D11">
            <v>1</v>
          </cell>
          <cell r="E11">
            <v>1</v>
          </cell>
          <cell r="F11">
            <v>1</v>
          </cell>
          <cell r="G11">
            <v>1</v>
          </cell>
          <cell r="H11">
            <v>1</v>
          </cell>
          <cell r="I11">
            <v>1</v>
          </cell>
          <cell r="J11">
            <v>1</v>
          </cell>
          <cell r="K11">
            <v>1</v>
          </cell>
          <cell r="L11">
            <v>1</v>
          </cell>
          <cell r="M11">
            <v>1</v>
          </cell>
          <cell r="N11">
            <v>1</v>
          </cell>
          <cell r="O11">
            <v>1</v>
          </cell>
          <cell r="P11">
            <v>1</v>
          </cell>
          <cell r="Q11">
            <v>1</v>
          </cell>
          <cell r="R11">
            <v>1</v>
          </cell>
        </row>
        <row r="12">
          <cell r="B12" t="str">
            <v>&lt;REZ&gt;</v>
          </cell>
          <cell r="C12">
            <v>1</v>
          </cell>
          <cell r="D12">
            <v>1</v>
          </cell>
          <cell r="E12">
            <v>1</v>
          </cell>
          <cell r="F12">
            <v>1</v>
          </cell>
          <cell r="G12">
            <v>1</v>
          </cell>
          <cell r="H12">
            <v>1</v>
          </cell>
          <cell r="I12">
            <v>1</v>
          </cell>
          <cell r="J12">
            <v>1</v>
          </cell>
          <cell r="K12">
            <v>1</v>
          </cell>
          <cell r="L12">
            <v>1</v>
          </cell>
          <cell r="M12">
            <v>1</v>
          </cell>
          <cell r="N12">
            <v>1</v>
          </cell>
          <cell r="O12">
            <v>1</v>
          </cell>
          <cell r="P12">
            <v>1</v>
          </cell>
          <cell r="Q12">
            <v>1</v>
          </cell>
          <cell r="R12">
            <v>1</v>
          </cell>
        </row>
        <row r="13">
          <cell r="B13" t="str">
            <v>&lt;REZ&gt;</v>
          </cell>
          <cell r="C13">
            <v>1</v>
          </cell>
          <cell r="D13">
            <v>1</v>
          </cell>
          <cell r="E13">
            <v>1</v>
          </cell>
          <cell r="F13">
            <v>1</v>
          </cell>
          <cell r="G13">
            <v>1</v>
          </cell>
          <cell r="H13">
            <v>1</v>
          </cell>
          <cell r="I13">
            <v>1</v>
          </cell>
          <cell r="J13">
            <v>1</v>
          </cell>
          <cell r="K13">
            <v>1</v>
          </cell>
          <cell r="L13">
            <v>1</v>
          </cell>
          <cell r="M13">
            <v>1</v>
          </cell>
          <cell r="N13">
            <v>1</v>
          </cell>
          <cell r="O13">
            <v>1</v>
          </cell>
          <cell r="P13">
            <v>1</v>
          </cell>
          <cell r="Q13">
            <v>1</v>
          </cell>
          <cell r="R13">
            <v>1</v>
          </cell>
        </row>
        <row r="14">
          <cell r="B14" t="str">
            <v>&lt;REZ&gt;</v>
          </cell>
          <cell r="C14">
            <v>1</v>
          </cell>
          <cell r="D14">
            <v>1</v>
          </cell>
          <cell r="E14">
            <v>1</v>
          </cell>
          <cell r="F14">
            <v>1</v>
          </cell>
          <cell r="G14">
            <v>1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  <cell r="L14">
            <v>1</v>
          </cell>
          <cell r="M14">
            <v>1</v>
          </cell>
          <cell r="N14">
            <v>1</v>
          </cell>
          <cell r="O14">
            <v>1</v>
          </cell>
          <cell r="P14">
            <v>1</v>
          </cell>
          <cell r="Q14">
            <v>1</v>
          </cell>
          <cell r="R14">
            <v>1</v>
          </cell>
        </row>
        <row r="15">
          <cell r="B15" t="str">
            <v>&lt;REZ&gt;</v>
          </cell>
          <cell r="C15">
            <v>1</v>
          </cell>
          <cell r="D15">
            <v>1</v>
          </cell>
          <cell r="E15">
            <v>1</v>
          </cell>
          <cell r="F15">
            <v>1</v>
          </cell>
          <cell r="G15">
            <v>1</v>
          </cell>
          <cell r="H15">
            <v>1</v>
          </cell>
          <cell r="I15">
            <v>1</v>
          </cell>
          <cell r="J15">
            <v>1</v>
          </cell>
          <cell r="K15">
            <v>1</v>
          </cell>
          <cell r="L15">
            <v>1</v>
          </cell>
          <cell r="M15">
            <v>1</v>
          </cell>
          <cell r="N15">
            <v>1</v>
          </cell>
          <cell r="O15">
            <v>1</v>
          </cell>
          <cell r="P15">
            <v>1</v>
          </cell>
          <cell r="Q15">
            <v>1</v>
          </cell>
          <cell r="R15">
            <v>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heck"/>
      <sheetName val="Pagalbinis"/>
      <sheetName val="IC%"/>
      <sheetName val="ConsoData"/>
      <sheetName val="Consolidation"/>
      <sheetName val="BS+PL"/>
      <sheetName val="NKPA"/>
      <sheetName val="CF G"/>
      <sheetName val="CF C"/>
      <sheetName val="KPI (MR)"/>
      <sheetName val="KPI"/>
      <sheetName val="Palūkanos"/>
      <sheetName val="AR AP"/>
      <sheetName val="ARAP DL"/>
      <sheetName val="AgroSchool"/>
      <sheetName val="Konversijos įmonių DK"/>
      <sheetName val="TŽ ir TvŽ DK"/>
      <sheetName val="DE įm DK"/>
      <sheetName val="Sales"/>
      <sheetName val="PPE"/>
      <sheetName val="IC elim"/>
      <sheetName val="Traktorių pardavimas"/>
      <sheetName val="Dotaciju atstatymas"/>
      <sheetName val="Traktorių pardavimas 2023.03.31"/>
      <sheetName val="IFRS16"/>
      <sheetName val="Management report"/>
      <sheetName val="EBITDA"/>
      <sheetName val="Interim-&gt;"/>
      <sheetName val="4_5in"/>
      <sheetName val="6in"/>
      <sheetName val="7 in"/>
      <sheetName val="8in"/>
      <sheetName val="9in"/>
      <sheetName val="10in"/>
      <sheetName val="12in_pard"/>
      <sheetName val="12in_admin"/>
      <sheetName val="13_14in"/>
      <sheetName val="15in"/>
      <sheetName val="Annual-&gt;"/>
      <sheetName val="3.1"/>
      <sheetName val="3.3"/>
      <sheetName val="4"/>
      <sheetName val="5"/>
      <sheetName val="6"/>
      <sheetName val="Invest pard"/>
      <sheetName val="7"/>
      <sheetName val="8"/>
      <sheetName val="9"/>
      <sheetName val="10"/>
      <sheetName val="Long term receiv"/>
      <sheetName val="11_12"/>
      <sheetName val="13"/>
      <sheetName val="14"/>
      <sheetName val="15"/>
      <sheetName val="16"/>
      <sheetName val="17"/>
      <sheetName val="18"/>
      <sheetName val="19"/>
      <sheetName val="20_21"/>
      <sheetName val="22"/>
      <sheetName val="23"/>
      <sheetName val="24"/>
      <sheetName val="25"/>
      <sheetName val="26"/>
      <sheetName val="27_28"/>
      <sheetName val="29"/>
      <sheetName val="31"/>
      <sheetName val="32"/>
      <sheetName val="Grybai LT pardavimas"/>
    </sheetNames>
    <sheetDataSet>
      <sheetData sheetId="0" refreshError="1"/>
      <sheetData sheetId="1" refreshError="1"/>
      <sheetData sheetId="2" refreshError="1"/>
      <sheetData sheetId="3" refreshError="1"/>
      <sheetData sheetId="4">
        <row r="49">
          <cell r="KA49">
            <v>3602859.088030647</v>
          </cell>
        </row>
      </sheetData>
      <sheetData sheetId="5">
        <row r="23">
          <cell r="L23">
            <v>0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in atask pagal LAP"/>
      <sheetName val="Fin atask pagal TAS"/>
      <sheetName val="CXAL"/>
      <sheetName val="CXAL_IAS"/>
      <sheetName val="DATA"/>
      <sheetName val="DATA_TAS"/>
      <sheetName val="PS"/>
      <sheetName val="QUERRY"/>
      <sheetName val="QUERRY_IAS"/>
      <sheetName val="B"/>
    </sheetNames>
    <sheetDataSet>
      <sheetData sheetId="0"/>
      <sheetData sheetId="1"/>
      <sheetData sheetId="2" refreshError="1">
        <row r="1">
          <cell r="C1" t="str">
            <v>Apsk.</v>
          </cell>
          <cell r="E1">
            <v>1</v>
          </cell>
          <cell r="F1">
            <v>2</v>
          </cell>
          <cell r="G1">
            <v>3</v>
          </cell>
          <cell r="H1">
            <v>4</v>
          </cell>
          <cell r="I1">
            <v>5</v>
          </cell>
          <cell r="J1">
            <v>6</v>
          </cell>
          <cell r="K1">
            <v>7</v>
          </cell>
          <cell r="L1">
            <v>8</v>
          </cell>
          <cell r="M1">
            <v>9</v>
          </cell>
          <cell r="N1">
            <v>10</v>
          </cell>
          <cell r="O1">
            <v>11</v>
          </cell>
          <cell r="P1">
            <v>12</v>
          </cell>
        </row>
        <row r="4">
          <cell r="C4">
            <v>1010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</row>
        <row r="5">
          <cell r="C5">
            <v>1010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</row>
        <row r="6">
          <cell r="C6">
            <v>1030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</row>
        <row r="7">
          <cell r="C7">
            <v>1030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</row>
        <row r="8">
          <cell r="C8">
            <v>1030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</row>
        <row r="9">
          <cell r="C9">
            <v>1030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</row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</row>
        <row r="12">
          <cell r="C12">
            <v>1110</v>
          </cell>
          <cell r="E12">
            <v>908401.31</v>
          </cell>
          <cell r="F12">
            <v>908401.31</v>
          </cell>
          <cell r="G12">
            <v>736952.61</v>
          </cell>
          <cell r="H12">
            <v>737747.79</v>
          </cell>
          <cell r="I12">
            <v>737747.79</v>
          </cell>
          <cell r="J12">
            <v>737747.79</v>
          </cell>
          <cell r="K12">
            <v>737747.79</v>
          </cell>
          <cell r="L12">
            <v>740997.79</v>
          </cell>
          <cell r="M12">
            <v>740997.79</v>
          </cell>
          <cell r="N12">
            <v>0</v>
          </cell>
          <cell r="O12">
            <v>0</v>
          </cell>
          <cell r="P12">
            <v>0</v>
          </cell>
        </row>
        <row r="13">
          <cell r="C13">
            <v>1110</v>
          </cell>
          <cell r="E13">
            <v>-489904.3</v>
          </cell>
          <cell r="F13">
            <v>-563219.12</v>
          </cell>
          <cell r="G13">
            <v>-451401.15</v>
          </cell>
          <cell r="H13">
            <v>-510563.88</v>
          </cell>
          <cell r="I13">
            <v>-569792.88</v>
          </cell>
          <cell r="J13">
            <v>-622461.14</v>
          </cell>
          <cell r="K13">
            <v>-670815.91</v>
          </cell>
          <cell r="L13">
            <v>-714697.88</v>
          </cell>
          <cell r="M13">
            <v>-714697.88</v>
          </cell>
          <cell r="N13">
            <v>0</v>
          </cell>
          <cell r="O13">
            <v>0</v>
          </cell>
          <cell r="P13">
            <v>0</v>
          </cell>
        </row>
        <row r="14">
          <cell r="C14">
            <v>1110</v>
          </cell>
          <cell r="E14">
            <v>625070</v>
          </cell>
          <cell r="F14">
            <v>625070</v>
          </cell>
          <cell r="G14">
            <v>625070</v>
          </cell>
          <cell r="H14">
            <v>625070</v>
          </cell>
          <cell r="I14">
            <v>625070</v>
          </cell>
          <cell r="J14">
            <v>625070</v>
          </cell>
          <cell r="K14">
            <v>625070</v>
          </cell>
          <cell r="L14">
            <v>625070</v>
          </cell>
          <cell r="M14">
            <v>625070</v>
          </cell>
          <cell r="N14">
            <v>0</v>
          </cell>
          <cell r="O14">
            <v>0</v>
          </cell>
          <cell r="P14">
            <v>0</v>
          </cell>
        </row>
        <row r="15">
          <cell r="C15">
            <v>1110</v>
          </cell>
          <cell r="E15">
            <v>-369729</v>
          </cell>
          <cell r="F15">
            <v>-380146.84</v>
          </cell>
          <cell r="G15">
            <v>-390564.68</v>
          </cell>
          <cell r="H15">
            <v>-400982.52</v>
          </cell>
          <cell r="I15">
            <v>-411179.36</v>
          </cell>
          <cell r="J15">
            <v>-419797.2</v>
          </cell>
          <cell r="K15">
            <v>-428415.04</v>
          </cell>
          <cell r="L15">
            <v>-437032.88</v>
          </cell>
          <cell r="M15">
            <v>-437032.88</v>
          </cell>
          <cell r="N15">
            <v>0</v>
          </cell>
          <cell r="O15">
            <v>0</v>
          </cell>
          <cell r="P15">
            <v>0</v>
          </cell>
        </row>
        <row r="16">
          <cell r="C16">
            <v>1110</v>
          </cell>
          <cell r="E16">
            <v>5000</v>
          </cell>
          <cell r="F16">
            <v>5000</v>
          </cell>
          <cell r="G16">
            <v>5000</v>
          </cell>
          <cell r="H16">
            <v>5000</v>
          </cell>
          <cell r="I16">
            <v>5000</v>
          </cell>
          <cell r="J16">
            <v>5000</v>
          </cell>
          <cell r="K16">
            <v>5000</v>
          </cell>
          <cell r="L16">
            <v>5000</v>
          </cell>
          <cell r="M16">
            <v>5000</v>
          </cell>
          <cell r="N16">
            <v>0</v>
          </cell>
          <cell r="O16">
            <v>0</v>
          </cell>
          <cell r="P16">
            <v>0</v>
          </cell>
        </row>
        <row r="17">
          <cell r="C17">
            <v>1110</v>
          </cell>
          <cell r="E17">
            <v>-333.32</v>
          </cell>
          <cell r="F17">
            <v>-416.65</v>
          </cell>
          <cell r="G17">
            <v>-499.98</v>
          </cell>
          <cell r="H17">
            <v>-583.30999999999995</v>
          </cell>
          <cell r="I17">
            <v>-666.64</v>
          </cell>
          <cell r="J17">
            <v>-749.97</v>
          </cell>
          <cell r="K17">
            <v>-833.3</v>
          </cell>
          <cell r="L17">
            <v>-916.63</v>
          </cell>
          <cell r="M17">
            <v>-916.63</v>
          </cell>
          <cell r="N17">
            <v>0</v>
          </cell>
          <cell r="O17">
            <v>0</v>
          </cell>
          <cell r="P17">
            <v>0</v>
          </cell>
        </row>
        <row r="18">
          <cell r="C18">
            <v>1120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</row>
        <row r="19">
          <cell r="C19">
            <v>1120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</row>
        <row r="20">
          <cell r="C20">
            <v>1130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C21">
            <v>1130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</row>
        <row r="22">
          <cell r="E22">
            <v>678504.69000000006</v>
          </cell>
          <cell r="F22">
            <v>594688.70000000007</v>
          </cell>
          <cell r="G22">
            <v>524556.80000000005</v>
          </cell>
          <cell r="H22">
            <v>455688.08</v>
          </cell>
          <cell r="I22">
            <v>386178.91000000003</v>
          </cell>
          <cell r="J22">
            <v>324809.48000000004</v>
          </cell>
          <cell r="K22">
            <v>267753.54000000004</v>
          </cell>
          <cell r="L22">
            <v>218420.40000000002</v>
          </cell>
          <cell r="M22">
            <v>218420.40000000002</v>
          </cell>
          <cell r="N22">
            <v>0</v>
          </cell>
          <cell r="O22">
            <v>0</v>
          </cell>
          <cell r="P22">
            <v>0</v>
          </cell>
        </row>
        <row r="24">
          <cell r="C24">
            <v>1200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C25">
            <v>1201</v>
          </cell>
          <cell r="E25">
            <v>174067428.55000001</v>
          </cell>
          <cell r="F25">
            <v>174163579.30000001</v>
          </cell>
          <cell r="G25">
            <v>175131579.30000001</v>
          </cell>
          <cell r="H25">
            <v>171010457.83000001</v>
          </cell>
          <cell r="I25">
            <v>172225352.06999999</v>
          </cell>
          <cell r="J25">
            <v>172222960.5</v>
          </cell>
          <cell r="K25">
            <v>172222960.5</v>
          </cell>
          <cell r="L25">
            <v>172222960.5</v>
          </cell>
          <cell r="M25">
            <v>172222960.5</v>
          </cell>
          <cell r="N25">
            <v>0</v>
          </cell>
          <cell r="O25">
            <v>0</v>
          </cell>
          <cell r="P25">
            <v>0</v>
          </cell>
        </row>
        <row r="26">
          <cell r="C26">
            <v>1201</v>
          </cell>
          <cell r="E26">
            <v>-60201721.68</v>
          </cell>
          <cell r="F26">
            <v>-60407643.689999998</v>
          </cell>
          <cell r="G26">
            <v>-60614604.079999998</v>
          </cell>
          <cell r="H26">
            <v>-60807284.960000001</v>
          </cell>
          <cell r="I26">
            <v>-61012844.329999998</v>
          </cell>
          <cell r="J26">
            <v>-61215371.560000002</v>
          </cell>
          <cell r="K26">
            <v>-61419702.140000001</v>
          </cell>
          <cell r="L26">
            <v>-61624032.719999999</v>
          </cell>
          <cell r="M26">
            <v>-61624032.719999999</v>
          </cell>
          <cell r="N26">
            <v>0</v>
          </cell>
          <cell r="O26">
            <v>0</v>
          </cell>
          <cell r="P26">
            <v>0</v>
          </cell>
        </row>
        <row r="27">
          <cell r="C27">
            <v>1210</v>
          </cell>
          <cell r="E27">
            <v>70488695.569999993</v>
          </cell>
          <cell r="F27">
            <v>70921380.689999998</v>
          </cell>
          <cell r="G27">
            <v>70921380.689999998</v>
          </cell>
          <cell r="H27">
            <v>70921380.689999998</v>
          </cell>
          <cell r="I27">
            <v>70921380.689999998</v>
          </cell>
          <cell r="J27">
            <v>70921380.689999998</v>
          </cell>
          <cell r="K27">
            <v>70912380.689999998</v>
          </cell>
          <cell r="L27">
            <v>70912380.689999998</v>
          </cell>
          <cell r="M27">
            <v>70912380.689999998</v>
          </cell>
          <cell r="N27">
            <v>0</v>
          </cell>
          <cell r="O27">
            <v>0</v>
          </cell>
          <cell r="P27">
            <v>0</v>
          </cell>
        </row>
        <row r="28">
          <cell r="C28">
            <v>1210</v>
          </cell>
          <cell r="E28">
            <v>-39612967.039999999</v>
          </cell>
          <cell r="F28">
            <v>-39891481.890000001</v>
          </cell>
          <cell r="G28">
            <v>-40171876.350000001</v>
          </cell>
          <cell r="H28">
            <v>-40450391.200000003</v>
          </cell>
          <cell r="I28">
            <v>-40728906.049999997</v>
          </cell>
          <cell r="J28">
            <v>-41007115.140000001</v>
          </cell>
          <cell r="K28">
            <v>-41281243.810000002</v>
          </cell>
          <cell r="L28">
            <v>-41549601.649999999</v>
          </cell>
          <cell r="M28">
            <v>-41549601.649999999</v>
          </cell>
          <cell r="N28">
            <v>0</v>
          </cell>
          <cell r="O28">
            <v>0</v>
          </cell>
          <cell r="P28">
            <v>0</v>
          </cell>
        </row>
        <row r="29">
          <cell r="C29">
            <v>1210</v>
          </cell>
          <cell r="E29">
            <v>39495315.899999999</v>
          </cell>
          <cell r="F29">
            <v>39495315.899999999</v>
          </cell>
          <cell r="G29">
            <v>39495315.899999999</v>
          </cell>
          <cell r="H29">
            <v>41305281.369999997</v>
          </cell>
          <cell r="I29">
            <v>41305281.369999997</v>
          </cell>
          <cell r="J29">
            <v>41305281.369999997</v>
          </cell>
          <cell r="K29">
            <v>41305281.369999997</v>
          </cell>
          <cell r="L29">
            <v>41305281.369999997</v>
          </cell>
          <cell r="M29">
            <v>41305281.369999997</v>
          </cell>
          <cell r="N29">
            <v>0</v>
          </cell>
          <cell r="O29">
            <v>0</v>
          </cell>
          <cell r="P29">
            <v>0</v>
          </cell>
        </row>
        <row r="30">
          <cell r="C30">
            <v>1210</v>
          </cell>
          <cell r="E30">
            <v>-27596288.41</v>
          </cell>
          <cell r="F30">
            <v>-27738630.030000001</v>
          </cell>
          <cell r="G30">
            <v>-27880971.649999999</v>
          </cell>
          <cell r="H30">
            <v>-28022990.23</v>
          </cell>
          <cell r="I30">
            <v>-28171263.239999998</v>
          </cell>
          <cell r="J30">
            <v>-28319536.25</v>
          </cell>
          <cell r="K30">
            <v>-28467809.260000002</v>
          </cell>
          <cell r="L30">
            <v>-28616082.27</v>
          </cell>
          <cell r="M30">
            <v>-28616082.27</v>
          </cell>
          <cell r="N30">
            <v>0</v>
          </cell>
          <cell r="O30">
            <v>0</v>
          </cell>
          <cell r="P30">
            <v>0</v>
          </cell>
        </row>
        <row r="31">
          <cell r="C31">
            <v>1210</v>
          </cell>
          <cell r="E31">
            <v>106348797.31</v>
          </cell>
          <cell r="F31">
            <v>106467929.91</v>
          </cell>
          <cell r="G31">
            <v>106744497.09</v>
          </cell>
          <cell r="H31">
            <v>133595769.29000001</v>
          </cell>
          <cell r="I31">
            <v>133616181.62</v>
          </cell>
          <cell r="J31">
            <v>132272129.12</v>
          </cell>
          <cell r="K31">
            <v>132182398.70999999</v>
          </cell>
          <cell r="L31">
            <v>132240579.42</v>
          </cell>
          <cell r="M31">
            <v>132240579.42</v>
          </cell>
          <cell r="N31">
            <v>0</v>
          </cell>
          <cell r="O31">
            <v>0</v>
          </cell>
          <cell r="P31">
            <v>0</v>
          </cell>
        </row>
        <row r="32">
          <cell r="C32">
            <v>1210</v>
          </cell>
          <cell r="E32">
            <v>-70481802.640000001</v>
          </cell>
          <cell r="F32">
            <v>-71119268.019999996</v>
          </cell>
          <cell r="G32">
            <v>-71755779.180000007</v>
          </cell>
          <cell r="H32">
            <v>-72533039.870000005</v>
          </cell>
          <cell r="I32">
            <v>-73255445.760000005</v>
          </cell>
          <cell r="J32">
            <v>-72587288.510000005</v>
          </cell>
          <cell r="K32">
            <v>-73191598.400000006</v>
          </cell>
          <cell r="L32">
            <v>-73885378.109999999</v>
          </cell>
          <cell r="M32">
            <v>-73885378.109999999</v>
          </cell>
          <cell r="N32">
            <v>0</v>
          </cell>
          <cell r="O32">
            <v>0</v>
          </cell>
          <cell r="P32">
            <v>0</v>
          </cell>
        </row>
        <row r="33">
          <cell r="C33">
            <v>1220</v>
          </cell>
          <cell r="E33">
            <v>7073528.6500000004</v>
          </cell>
          <cell r="F33">
            <v>7073528.6500000004</v>
          </cell>
          <cell r="G33">
            <v>7202528.6600000001</v>
          </cell>
          <cell r="H33">
            <v>7330959.75</v>
          </cell>
          <cell r="I33">
            <v>7330959.75</v>
          </cell>
          <cell r="J33">
            <v>7310027.75</v>
          </cell>
          <cell r="K33">
            <v>7307314.75</v>
          </cell>
          <cell r="L33">
            <v>7307314.75</v>
          </cell>
          <cell r="M33">
            <v>7307314.75</v>
          </cell>
          <cell r="N33">
            <v>0</v>
          </cell>
          <cell r="O33">
            <v>0</v>
          </cell>
          <cell r="P33">
            <v>0</v>
          </cell>
        </row>
        <row r="34">
          <cell r="C34">
            <v>1220</v>
          </cell>
          <cell r="E34">
            <v>-2749878.17</v>
          </cell>
          <cell r="F34">
            <v>-2814379.02</v>
          </cell>
          <cell r="G34">
            <v>-2901529.95</v>
          </cell>
          <cell r="H34">
            <v>-2916984.17</v>
          </cell>
          <cell r="I34">
            <v>-2984644.18</v>
          </cell>
          <cell r="J34">
            <v>-3031372.19</v>
          </cell>
          <cell r="K34">
            <v>-3096319.2</v>
          </cell>
          <cell r="L34">
            <v>-3163200.17</v>
          </cell>
          <cell r="M34">
            <v>-3163200.17</v>
          </cell>
          <cell r="N34">
            <v>0</v>
          </cell>
          <cell r="O34">
            <v>0</v>
          </cell>
          <cell r="P34">
            <v>0</v>
          </cell>
        </row>
        <row r="35">
          <cell r="C35">
            <v>1230</v>
          </cell>
          <cell r="E35">
            <v>334477.11</v>
          </cell>
          <cell r="F35">
            <v>337417.11</v>
          </cell>
          <cell r="G35">
            <v>359514.36</v>
          </cell>
          <cell r="H35">
            <v>363061.6</v>
          </cell>
          <cell r="I35">
            <v>360704.55</v>
          </cell>
          <cell r="J35">
            <v>360704.55</v>
          </cell>
          <cell r="K35">
            <v>360419.25</v>
          </cell>
          <cell r="L35">
            <v>364210.36</v>
          </cell>
          <cell r="M35">
            <v>364210.36</v>
          </cell>
          <cell r="N35">
            <v>0</v>
          </cell>
          <cell r="O35">
            <v>0</v>
          </cell>
          <cell r="P35">
            <v>0</v>
          </cell>
        </row>
        <row r="36">
          <cell r="C36">
            <v>1230</v>
          </cell>
          <cell r="E36">
            <v>-160891.07999999999</v>
          </cell>
          <cell r="F36">
            <v>-168686.83</v>
          </cell>
          <cell r="G36">
            <v>-176455.54</v>
          </cell>
          <cell r="H36">
            <v>-184804.96</v>
          </cell>
          <cell r="I36">
            <v>-192140.55</v>
          </cell>
          <cell r="J36">
            <v>-200415.76</v>
          </cell>
          <cell r="K36">
            <v>-207545.81</v>
          </cell>
          <cell r="L36">
            <v>-215718.74</v>
          </cell>
          <cell r="M36">
            <v>-215718.74</v>
          </cell>
          <cell r="N36">
            <v>0</v>
          </cell>
          <cell r="O36">
            <v>0</v>
          </cell>
          <cell r="P36">
            <v>0</v>
          </cell>
        </row>
        <row r="37">
          <cell r="C37">
            <v>1230</v>
          </cell>
          <cell r="E37">
            <v>4087454.11</v>
          </cell>
          <cell r="F37">
            <v>4105897.33</v>
          </cell>
          <cell r="G37">
            <v>4151103.31</v>
          </cell>
          <cell r="H37">
            <v>4199529.62</v>
          </cell>
          <cell r="I37">
            <v>4224073.1100000003</v>
          </cell>
          <cell r="J37">
            <v>4231693.1100000003</v>
          </cell>
          <cell r="K37">
            <v>4231868.67</v>
          </cell>
          <cell r="L37">
            <v>4262537.57</v>
          </cell>
          <cell r="M37">
            <v>4262537.57</v>
          </cell>
          <cell r="N37">
            <v>0</v>
          </cell>
          <cell r="O37">
            <v>0</v>
          </cell>
          <cell r="P37">
            <v>0</v>
          </cell>
        </row>
        <row r="38">
          <cell r="C38">
            <v>1230</v>
          </cell>
          <cell r="E38">
            <v>-1283411.82</v>
          </cell>
          <cell r="F38">
            <v>-1328293.82</v>
          </cell>
          <cell r="G38">
            <v>-1373414.82</v>
          </cell>
          <cell r="H38">
            <v>-1419116.03</v>
          </cell>
          <cell r="I38">
            <v>-1464291.09</v>
          </cell>
          <cell r="J38">
            <v>-1511041.55</v>
          </cell>
          <cell r="K38">
            <v>-1556835.4</v>
          </cell>
          <cell r="L38">
            <v>-1603695.56</v>
          </cell>
          <cell r="M38">
            <v>-1603695.56</v>
          </cell>
          <cell r="N38">
            <v>0</v>
          </cell>
          <cell r="O38">
            <v>0</v>
          </cell>
          <cell r="P38">
            <v>0</v>
          </cell>
        </row>
        <row r="39">
          <cell r="C39">
            <v>1400</v>
          </cell>
          <cell r="E39">
            <v>517186.66</v>
          </cell>
          <cell r="F39">
            <v>517330.16</v>
          </cell>
          <cell r="G39">
            <v>517406.16</v>
          </cell>
          <cell r="H39">
            <v>517774.16</v>
          </cell>
          <cell r="I39">
            <v>520047.21</v>
          </cell>
          <cell r="J39">
            <v>520085.21</v>
          </cell>
          <cell r="K39">
            <v>520085.21</v>
          </cell>
          <cell r="L39">
            <v>520085.21</v>
          </cell>
          <cell r="M39">
            <v>520085.21</v>
          </cell>
          <cell r="N39">
            <v>0</v>
          </cell>
          <cell r="O39">
            <v>0</v>
          </cell>
          <cell r="P39">
            <v>0</v>
          </cell>
        </row>
        <row r="40">
          <cell r="C40">
            <v>1400</v>
          </cell>
          <cell r="E40">
            <v>-341738.25</v>
          </cell>
          <cell r="F40">
            <v>-342769.7</v>
          </cell>
          <cell r="G40">
            <v>-343801.15</v>
          </cell>
          <cell r="H40">
            <v>-344832.6</v>
          </cell>
          <cell r="I40">
            <v>-345864.05</v>
          </cell>
          <cell r="J40">
            <v>-346895.5</v>
          </cell>
          <cell r="K40">
            <v>-347926.95</v>
          </cell>
          <cell r="L40">
            <v>-348958.4</v>
          </cell>
          <cell r="M40">
            <v>-348958.4</v>
          </cell>
          <cell r="N40">
            <v>0</v>
          </cell>
          <cell r="O40">
            <v>0</v>
          </cell>
          <cell r="P40">
            <v>0</v>
          </cell>
        </row>
        <row r="41">
          <cell r="E41">
            <v>199984184.77000004</v>
          </cell>
          <cell r="F41">
            <v>199271226.05000004</v>
          </cell>
          <cell r="G41">
            <v>199304892.75000006</v>
          </cell>
          <cell r="H41">
            <v>222564770.29000002</v>
          </cell>
          <cell r="I41">
            <v>222348581.12</v>
          </cell>
          <cell r="J41">
            <v>220925225.84000006</v>
          </cell>
          <cell r="K41">
            <v>219473728.18000001</v>
          </cell>
          <cell r="L41">
            <v>218128682.24999997</v>
          </cell>
          <cell r="M41">
            <v>218128682.24999997</v>
          </cell>
          <cell r="N41">
            <v>0</v>
          </cell>
          <cell r="O41">
            <v>0</v>
          </cell>
          <cell r="P41">
            <v>0</v>
          </cell>
        </row>
        <row r="43">
          <cell r="C43">
            <v>1300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</row>
        <row r="44">
          <cell r="C44">
            <v>1300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</row>
        <row r="45">
          <cell r="C45">
            <v>1300</v>
          </cell>
          <cell r="E45">
            <v>2928862</v>
          </cell>
          <cell r="F45">
            <v>2928862</v>
          </cell>
          <cell r="G45">
            <v>2928862</v>
          </cell>
          <cell r="H45">
            <v>2928862</v>
          </cell>
          <cell r="I45">
            <v>2928862</v>
          </cell>
          <cell r="J45">
            <v>2928862</v>
          </cell>
          <cell r="K45">
            <v>2928862</v>
          </cell>
          <cell r="L45">
            <v>2928862</v>
          </cell>
          <cell r="M45">
            <v>2928862</v>
          </cell>
          <cell r="N45">
            <v>0</v>
          </cell>
          <cell r="O45">
            <v>0</v>
          </cell>
          <cell r="P45">
            <v>0</v>
          </cell>
        </row>
        <row r="46">
          <cell r="C46">
            <v>1300</v>
          </cell>
          <cell r="E46">
            <v>-126917.31</v>
          </cell>
          <cell r="F46">
            <v>-136680.18</v>
          </cell>
          <cell r="G46">
            <v>-146443.04999999999</v>
          </cell>
          <cell r="H46">
            <v>-156205.92000000001</v>
          </cell>
          <cell r="I46">
            <v>-165968.79</v>
          </cell>
          <cell r="J46">
            <v>-175731.66</v>
          </cell>
          <cell r="K46">
            <v>-185494.53</v>
          </cell>
          <cell r="L46">
            <v>-195257.4</v>
          </cell>
          <cell r="M46">
            <v>-195257.4</v>
          </cell>
          <cell r="N46">
            <v>0</v>
          </cell>
          <cell r="O46">
            <v>0</v>
          </cell>
          <cell r="P46">
            <v>0</v>
          </cell>
        </row>
        <row r="47">
          <cell r="C47">
            <v>1300</v>
          </cell>
          <cell r="E47">
            <v>14651933.119999999</v>
          </cell>
          <cell r="F47">
            <v>14651933.119999999</v>
          </cell>
          <cell r="G47">
            <v>14626200.6</v>
          </cell>
          <cell r="H47">
            <v>14626200.6</v>
          </cell>
          <cell r="I47">
            <v>14626200.6</v>
          </cell>
          <cell r="J47">
            <v>14626200.6</v>
          </cell>
          <cell r="K47">
            <v>14626200.6</v>
          </cell>
          <cell r="L47">
            <v>14630850.6</v>
          </cell>
          <cell r="M47">
            <v>14630850.6</v>
          </cell>
          <cell r="N47">
            <v>0</v>
          </cell>
          <cell r="O47">
            <v>0</v>
          </cell>
          <cell r="P47">
            <v>0</v>
          </cell>
        </row>
        <row r="48">
          <cell r="C48">
            <v>1300</v>
          </cell>
          <cell r="E48">
            <v>-2271174.0699999998</v>
          </cell>
          <cell r="F48">
            <v>-2410993.7799999998</v>
          </cell>
          <cell r="G48">
            <v>-2545672.87</v>
          </cell>
          <cell r="H48">
            <v>-2685278.14</v>
          </cell>
          <cell r="I48">
            <v>-2824883.41</v>
          </cell>
          <cell r="J48">
            <v>-2964488.68</v>
          </cell>
          <cell r="K48">
            <v>-3104093.95</v>
          </cell>
          <cell r="L48">
            <v>-3243699.22</v>
          </cell>
          <cell r="M48">
            <v>-3243699.22</v>
          </cell>
          <cell r="N48">
            <v>0</v>
          </cell>
          <cell r="O48">
            <v>0</v>
          </cell>
          <cell r="P48">
            <v>0</v>
          </cell>
        </row>
        <row r="49">
          <cell r="C49">
            <v>1300</v>
          </cell>
          <cell r="E49">
            <v>20483419.989999998</v>
          </cell>
          <cell r="F49">
            <v>20484139.5</v>
          </cell>
          <cell r="G49">
            <v>20355139.489999998</v>
          </cell>
          <cell r="H49">
            <v>20355139.489999998</v>
          </cell>
          <cell r="I49">
            <v>20355139.489999998</v>
          </cell>
          <cell r="J49">
            <v>20355139.489999998</v>
          </cell>
          <cell r="K49">
            <v>20355139.489999998</v>
          </cell>
          <cell r="L49">
            <v>20355139.489999998</v>
          </cell>
          <cell r="M49">
            <v>20355139.489999998</v>
          </cell>
          <cell r="N49">
            <v>0</v>
          </cell>
          <cell r="O49">
            <v>0</v>
          </cell>
          <cell r="P49">
            <v>0</v>
          </cell>
        </row>
        <row r="50">
          <cell r="C50">
            <v>1300</v>
          </cell>
          <cell r="E50">
            <v>-2482550.6800000002</v>
          </cell>
          <cell r="F50">
            <v>-2730054.14</v>
          </cell>
          <cell r="G50">
            <v>-2954992.59</v>
          </cell>
          <cell r="H50">
            <v>-3200714.38</v>
          </cell>
          <cell r="I50">
            <v>-3446436.17</v>
          </cell>
          <cell r="J50">
            <v>-3692157.96</v>
          </cell>
          <cell r="K50">
            <v>-3937879.75</v>
          </cell>
          <cell r="L50">
            <v>-4183601.54</v>
          </cell>
          <cell r="M50">
            <v>-4183601.54</v>
          </cell>
          <cell r="N50">
            <v>0</v>
          </cell>
          <cell r="O50">
            <v>0</v>
          </cell>
          <cell r="P50">
            <v>0</v>
          </cell>
        </row>
        <row r="51">
          <cell r="E51">
            <v>33183573.049999997</v>
          </cell>
          <cell r="F51">
            <v>32787206.519999996</v>
          </cell>
          <cell r="G51">
            <v>32263093.580000002</v>
          </cell>
          <cell r="H51">
            <v>31868003.650000002</v>
          </cell>
          <cell r="I51">
            <v>31472913.719999999</v>
          </cell>
          <cell r="J51">
            <v>31077823.789999999</v>
          </cell>
          <cell r="K51">
            <v>30682733.859999999</v>
          </cell>
          <cell r="L51">
            <v>30292293.93</v>
          </cell>
          <cell r="M51">
            <v>30292293.93</v>
          </cell>
          <cell r="N51">
            <v>0</v>
          </cell>
          <cell r="O51">
            <v>0</v>
          </cell>
          <cell r="P51">
            <v>0</v>
          </cell>
        </row>
        <row r="53">
          <cell r="C53">
            <v>1500</v>
          </cell>
          <cell r="E53">
            <v>3473850.6</v>
          </cell>
          <cell r="F53">
            <v>3473850.6</v>
          </cell>
          <cell r="G53">
            <v>3727311.48</v>
          </cell>
          <cell r="H53">
            <v>3051206.6</v>
          </cell>
          <cell r="I53">
            <v>3061291.6</v>
          </cell>
          <cell r="J53">
            <v>3136469.6</v>
          </cell>
          <cell r="K53">
            <v>3198469.6</v>
          </cell>
          <cell r="L53">
            <v>3305099.6</v>
          </cell>
          <cell r="M53">
            <v>3305099.6</v>
          </cell>
          <cell r="N53">
            <v>0</v>
          </cell>
          <cell r="O53">
            <v>0</v>
          </cell>
          <cell r="P53">
            <v>0</v>
          </cell>
        </row>
        <row r="54">
          <cell r="C54">
            <v>1500</v>
          </cell>
          <cell r="E54">
            <v>752000</v>
          </cell>
          <cell r="F54">
            <v>752000</v>
          </cell>
          <cell r="G54">
            <v>752000</v>
          </cell>
          <cell r="H54">
            <v>752000</v>
          </cell>
          <cell r="I54">
            <v>752000</v>
          </cell>
          <cell r="J54">
            <v>752000</v>
          </cell>
          <cell r="K54">
            <v>752000</v>
          </cell>
          <cell r="L54">
            <v>752000</v>
          </cell>
          <cell r="M54">
            <v>752000</v>
          </cell>
          <cell r="N54">
            <v>0</v>
          </cell>
          <cell r="O54">
            <v>0</v>
          </cell>
          <cell r="P54">
            <v>0</v>
          </cell>
        </row>
        <row r="55">
          <cell r="C55">
            <v>1500</v>
          </cell>
          <cell r="E55">
            <v>64254.879999999997</v>
          </cell>
          <cell r="F55">
            <v>235814.86</v>
          </cell>
          <cell r="G55">
            <v>750341.9</v>
          </cell>
          <cell r="H55">
            <v>2661982.66</v>
          </cell>
          <cell r="I55">
            <v>6341990.5099999998</v>
          </cell>
          <cell r="J55">
            <v>9478567.5099999998</v>
          </cell>
          <cell r="K55">
            <v>10600619.640000001</v>
          </cell>
          <cell r="L55">
            <v>15183946.300000001</v>
          </cell>
          <cell r="M55">
            <v>15183946.300000001</v>
          </cell>
          <cell r="N55">
            <v>0</v>
          </cell>
          <cell r="O55">
            <v>0</v>
          </cell>
          <cell r="P55">
            <v>0</v>
          </cell>
        </row>
        <row r="56">
          <cell r="C56">
            <v>1500</v>
          </cell>
          <cell r="E56">
            <v>0</v>
          </cell>
          <cell r="F56">
            <v>5378.32</v>
          </cell>
          <cell r="G56">
            <v>10778.32</v>
          </cell>
          <cell r="H56">
            <v>10778.32</v>
          </cell>
          <cell r="I56">
            <v>17546.32</v>
          </cell>
          <cell r="J56">
            <v>27135.32</v>
          </cell>
          <cell r="K56">
            <v>38922.32</v>
          </cell>
          <cell r="L56">
            <v>49443.32</v>
          </cell>
          <cell r="M56">
            <v>49443.32</v>
          </cell>
          <cell r="N56">
            <v>0</v>
          </cell>
          <cell r="O56">
            <v>0</v>
          </cell>
          <cell r="P56">
            <v>0</v>
          </cell>
        </row>
        <row r="58">
          <cell r="C58">
            <v>1500</v>
          </cell>
          <cell r="E58">
            <v>11588096.75</v>
          </cell>
          <cell r="F58">
            <v>12365221.189999999</v>
          </cell>
          <cell r="G58">
            <v>13085961.710000001</v>
          </cell>
          <cell r="H58">
            <v>9578827.0399999991</v>
          </cell>
          <cell r="I58">
            <v>9788953.5199999996</v>
          </cell>
          <cell r="J58">
            <v>10262572.130000001</v>
          </cell>
          <cell r="K58">
            <v>11248226.26</v>
          </cell>
          <cell r="L58">
            <v>12694797.449999999</v>
          </cell>
          <cell r="M58">
            <v>12694797.449999999</v>
          </cell>
          <cell r="N58">
            <v>0</v>
          </cell>
          <cell r="O58">
            <v>0</v>
          </cell>
          <cell r="P58">
            <v>0</v>
          </cell>
        </row>
        <row r="59">
          <cell r="C59">
            <v>1500</v>
          </cell>
          <cell r="E59">
            <v>15000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</row>
        <row r="60">
          <cell r="C60">
            <v>1500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</row>
        <row r="61">
          <cell r="C61">
            <v>1500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</row>
        <row r="62">
          <cell r="C62">
            <v>1500</v>
          </cell>
          <cell r="E62">
            <v>-457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</row>
        <row r="63">
          <cell r="C63">
            <v>1500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</row>
        <row r="64">
          <cell r="E64">
            <v>11602639.75</v>
          </cell>
          <cell r="F64">
            <v>12365221.189999999</v>
          </cell>
          <cell r="G64">
            <v>13085961.710000001</v>
          </cell>
          <cell r="H64">
            <v>9578827.0399999991</v>
          </cell>
          <cell r="I64">
            <v>9788953.5199999996</v>
          </cell>
          <cell r="J64">
            <v>10262572.130000001</v>
          </cell>
          <cell r="K64">
            <v>11248226.26</v>
          </cell>
          <cell r="L64">
            <v>12694797.449999999</v>
          </cell>
          <cell r="M64">
            <v>12694797.449999999</v>
          </cell>
          <cell r="N64">
            <v>0</v>
          </cell>
          <cell r="O64">
            <v>0</v>
          </cell>
          <cell r="P64">
            <v>0</v>
          </cell>
        </row>
        <row r="66">
          <cell r="C66">
            <v>1500</v>
          </cell>
          <cell r="E66">
            <v>3846813.53</v>
          </cell>
          <cell r="F66">
            <v>3957368.26</v>
          </cell>
          <cell r="G66">
            <v>4110674.62</v>
          </cell>
          <cell r="H66">
            <v>3496536.84</v>
          </cell>
          <cell r="I66">
            <v>3631205.29</v>
          </cell>
          <cell r="J66">
            <v>3888544.75</v>
          </cell>
          <cell r="K66">
            <v>4142086.81</v>
          </cell>
          <cell r="L66">
            <v>4273268.9400000004</v>
          </cell>
          <cell r="M66">
            <v>4273268.9400000004</v>
          </cell>
          <cell r="N66">
            <v>0</v>
          </cell>
          <cell r="O66">
            <v>0</v>
          </cell>
          <cell r="P66">
            <v>0</v>
          </cell>
        </row>
        <row r="67">
          <cell r="C67">
            <v>1500</v>
          </cell>
          <cell r="E67">
            <v>30473419.59</v>
          </cell>
          <cell r="F67">
            <v>30583671.52</v>
          </cell>
          <cell r="G67">
            <v>30992402.800000001</v>
          </cell>
          <cell r="H67">
            <v>14693240.689999999</v>
          </cell>
          <cell r="I67">
            <v>15903736.66</v>
          </cell>
          <cell r="J67">
            <v>16657391.109999999</v>
          </cell>
          <cell r="K67">
            <v>17073442.91</v>
          </cell>
          <cell r="L67">
            <v>17319190.760000002</v>
          </cell>
          <cell r="M67">
            <v>17319190.760000002</v>
          </cell>
          <cell r="N67">
            <v>0</v>
          </cell>
          <cell r="O67">
            <v>0</v>
          </cell>
          <cell r="P67">
            <v>0</v>
          </cell>
        </row>
        <row r="68">
          <cell r="C68">
            <v>1500</v>
          </cell>
          <cell r="E68">
            <v>59010</v>
          </cell>
          <cell r="F68">
            <v>111898.79</v>
          </cell>
          <cell r="G68">
            <v>148840.51999999999</v>
          </cell>
          <cell r="H68">
            <v>171436.37</v>
          </cell>
          <cell r="I68">
            <v>211317.58</v>
          </cell>
          <cell r="J68">
            <v>267078.74</v>
          </cell>
          <cell r="K68">
            <v>319675.75</v>
          </cell>
          <cell r="L68">
            <v>348063.83</v>
          </cell>
          <cell r="M68">
            <v>348063.83</v>
          </cell>
          <cell r="N68">
            <v>0</v>
          </cell>
          <cell r="O68">
            <v>0</v>
          </cell>
          <cell r="P68">
            <v>0</v>
          </cell>
        </row>
        <row r="69">
          <cell r="C69">
            <v>1500</v>
          </cell>
          <cell r="E69">
            <v>33232.120000000003</v>
          </cell>
          <cell r="F69">
            <v>58592.65</v>
          </cell>
          <cell r="G69">
            <v>92050.19</v>
          </cell>
          <cell r="H69">
            <v>108141.46</v>
          </cell>
          <cell r="I69">
            <v>146972.62</v>
          </cell>
          <cell r="J69">
            <v>185308.93</v>
          </cell>
          <cell r="K69">
            <v>212626.58</v>
          </cell>
          <cell r="L69">
            <v>232635.39</v>
          </cell>
          <cell r="M69">
            <v>232635.39</v>
          </cell>
          <cell r="N69">
            <v>0</v>
          </cell>
          <cell r="O69">
            <v>0</v>
          </cell>
          <cell r="P69">
            <v>0</v>
          </cell>
        </row>
        <row r="70">
          <cell r="E70">
            <v>34412475.239999995</v>
          </cell>
          <cell r="F70">
            <v>34711531.219999999</v>
          </cell>
          <cell r="G70">
            <v>35343968.130000003</v>
          </cell>
          <cell r="H70">
            <v>18469355.360000003</v>
          </cell>
          <cell r="I70">
            <v>19893232.149999999</v>
          </cell>
          <cell r="J70">
            <v>20998323.529999997</v>
          </cell>
          <cell r="K70">
            <v>21747832.049999997</v>
          </cell>
          <cell r="L70">
            <v>22173158.920000002</v>
          </cell>
          <cell r="M70">
            <v>22173158.920000002</v>
          </cell>
          <cell r="N70">
            <v>0</v>
          </cell>
          <cell r="O70">
            <v>0</v>
          </cell>
          <cell r="P70">
            <v>0</v>
          </cell>
        </row>
        <row r="72">
          <cell r="C72">
            <v>1500</v>
          </cell>
          <cell r="E72">
            <v>863</v>
          </cell>
          <cell r="F72">
            <v>1258</v>
          </cell>
          <cell r="G72">
            <v>2342.7800000000002</v>
          </cell>
          <cell r="H72">
            <v>395</v>
          </cell>
          <cell r="I72">
            <v>795</v>
          </cell>
          <cell r="J72">
            <v>1295</v>
          </cell>
          <cell r="K72">
            <v>1360</v>
          </cell>
          <cell r="L72">
            <v>1647</v>
          </cell>
          <cell r="M72">
            <v>1647</v>
          </cell>
          <cell r="N72">
            <v>0</v>
          </cell>
          <cell r="O72">
            <v>0</v>
          </cell>
          <cell r="P72">
            <v>0</v>
          </cell>
        </row>
        <row r="73">
          <cell r="C73">
            <v>1500</v>
          </cell>
          <cell r="E73">
            <v>2163891.94</v>
          </cell>
          <cell r="F73">
            <v>2449233.36</v>
          </cell>
          <cell r="G73">
            <v>2775661.5</v>
          </cell>
          <cell r="H73">
            <v>1367207.32</v>
          </cell>
          <cell r="I73">
            <v>1506328.44</v>
          </cell>
          <cell r="J73">
            <v>1640961.76</v>
          </cell>
          <cell r="K73">
            <v>1780082.88</v>
          </cell>
          <cell r="L73">
            <v>1919204</v>
          </cell>
          <cell r="M73">
            <v>1919204</v>
          </cell>
          <cell r="N73">
            <v>0</v>
          </cell>
          <cell r="O73">
            <v>0</v>
          </cell>
          <cell r="P73">
            <v>0</v>
          </cell>
        </row>
        <row r="74">
          <cell r="C74">
            <v>1500</v>
          </cell>
          <cell r="E74">
            <v>83444.899999999994</v>
          </cell>
          <cell r="F74">
            <v>83444.899999999994</v>
          </cell>
          <cell r="G74">
            <v>83444.899999999994</v>
          </cell>
          <cell r="H74">
            <v>18434.5</v>
          </cell>
          <cell r="I74">
            <v>18434.5</v>
          </cell>
          <cell r="J74">
            <v>18434.5</v>
          </cell>
          <cell r="K74">
            <v>22701.11</v>
          </cell>
          <cell r="L74">
            <v>22701.11</v>
          </cell>
          <cell r="M74">
            <v>22701.11</v>
          </cell>
          <cell r="N74">
            <v>0</v>
          </cell>
          <cell r="O74">
            <v>0</v>
          </cell>
          <cell r="P74">
            <v>0</v>
          </cell>
        </row>
        <row r="75">
          <cell r="E75">
            <v>2248199.84</v>
          </cell>
          <cell r="F75">
            <v>2533936.2599999998</v>
          </cell>
          <cell r="G75">
            <v>2861449.1799999997</v>
          </cell>
          <cell r="H75">
            <v>1386036.82</v>
          </cell>
          <cell r="I75">
            <v>1525557.94</v>
          </cell>
          <cell r="J75">
            <v>1660691.26</v>
          </cell>
          <cell r="K75">
            <v>1804143.99</v>
          </cell>
          <cell r="L75">
            <v>1943552.11</v>
          </cell>
          <cell r="M75">
            <v>1943552.11</v>
          </cell>
          <cell r="N75">
            <v>0</v>
          </cell>
          <cell r="O75">
            <v>0</v>
          </cell>
          <cell r="P75">
            <v>0</v>
          </cell>
        </row>
        <row r="76">
          <cell r="E76">
            <v>40965323.559999995</v>
          </cell>
          <cell r="F76">
            <v>41712511.259999998</v>
          </cell>
          <cell r="G76">
            <v>43445849.010000005</v>
          </cell>
          <cell r="H76">
            <v>35910186.799999997</v>
          </cell>
          <cell r="I76">
            <v>41380572.039999992</v>
          </cell>
          <cell r="J76">
            <v>46315759.350000001</v>
          </cell>
          <cell r="K76">
            <v>49390213.859999999</v>
          </cell>
          <cell r="L76">
            <v>56101997.700000003</v>
          </cell>
          <cell r="M76">
            <v>56101997.700000003</v>
          </cell>
          <cell r="N76">
            <v>0</v>
          </cell>
          <cell r="O76">
            <v>0</v>
          </cell>
          <cell r="P76">
            <v>0</v>
          </cell>
        </row>
        <row r="78">
          <cell r="E78">
            <v>51579971.5</v>
          </cell>
          <cell r="F78">
            <v>51579971.5</v>
          </cell>
          <cell r="G78">
            <v>51579971.5</v>
          </cell>
          <cell r="H78">
            <v>51579971.5</v>
          </cell>
          <cell r="I78">
            <v>51579971.5</v>
          </cell>
          <cell r="J78">
            <v>51579971.5</v>
          </cell>
          <cell r="K78">
            <v>51579971.5</v>
          </cell>
          <cell r="L78">
            <v>51579971.5</v>
          </cell>
          <cell r="M78">
            <v>51579971.5</v>
          </cell>
          <cell r="N78">
            <v>0</v>
          </cell>
          <cell r="O78">
            <v>0</v>
          </cell>
          <cell r="P78">
            <v>0</v>
          </cell>
        </row>
        <row r="79">
          <cell r="C79">
            <v>1610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</row>
        <row r="80">
          <cell r="C80">
            <v>1610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</row>
        <row r="81">
          <cell r="C81">
            <v>1611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</row>
        <row r="82">
          <cell r="E82">
            <v>51579971.5</v>
          </cell>
          <cell r="F82">
            <v>51579971.5</v>
          </cell>
          <cell r="G82">
            <v>51579971.5</v>
          </cell>
          <cell r="H82">
            <v>51579971.5</v>
          </cell>
          <cell r="I82">
            <v>51579971.5</v>
          </cell>
          <cell r="J82">
            <v>51579971.5</v>
          </cell>
          <cell r="K82">
            <v>51579971.5</v>
          </cell>
          <cell r="L82">
            <v>51579971.5</v>
          </cell>
          <cell r="M82">
            <v>51579971.5</v>
          </cell>
          <cell r="N82">
            <v>0</v>
          </cell>
          <cell r="O82">
            <v>0</v>
          </cell>
          <cell r="P82">
            <v>0</v>
          </cell>
        </row>
        <row r="83">
          <cell r="C83">
            <v>1710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</row>
        <row r="84">
          <cell r="C84">
            <v>1710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</row>
        <row r="85">
          <cell r="C85">
            <v>1710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</row>
        <row r="86">
          <cell r="E86">
            <v>326391557.56999999</v>
          </cell>
          <cell r="F86">
            <v>325945604.03000003</v>
          </cell>
          <cell r="G86">
            <v>327118363.63999999</v>
          </cell>
          <cell r="H86">
            <v>342378620.31999999</v>
          </cell>
          <cell r="I86">
            <v>347168217.29000002</v>
          </cell>
          <cell r="J86">
            <v>350223589.96000004</v>
          </cell>
          <cell r="K86">
            <v>351394400.94</v>
          </cell>
          <cell r="L86">
            <v>356321365.77999997</v>
          </cell>
          <cell r="M86">
            <v>356321365.77999997</v>
          </cell>
          <cell r="N86">
            <v>0</v>
          </cell>
          <cell r="O86">
            <v>0</v>
          </cell>
          <cell r="P86">
            <v>0</v>
          </cell>
        </row>
        <row r="89">
          <cell r="E89">
            <v>525624.67000000004</v>
          </cell>
          <cell r="F89">
            <v>930067.19</v>
          </cell>
          <cell r="G89">
            <v>1310955.81</v>
          </cell>
          <cell r="H89">
            <v>1779028.05</v>
          </cell>
          <cell r="I89">
            <v>2071215.04</v>
          </cell>
          <cell r="J89">
            <v>2338088.2799999998</v>
          </cell>
          <cell r="K89">
            <v>2608132.14</v>
          </cell>
          <cell r="L89">
            <v>2887994.12</v>
          </cell>
          <cell r="M89">
            <v>2887994.12</v>
          </cell>
          <cell r="N89">
            <v>0</v>
          </cell>
          <cell r="O89">
            <v>0</v>
          </cell>
          <cell r="P89">
            <v>0</v>
          </cell>
        </row>
        <row r="90"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</row>
        <row r="91">
          <cell r="E91">
            <v>601213.30000000005</v>
          </cell>
          <cell r="F91">
            <v>1605177.54</v>
          </cell>
          <cell r="G91">
            <v>2423706.2999999998</v>
          </cell>
          <cell r="H91">
            <v>2685098.62</v>
          </cell>
          <cell r="I91">
            <v>4958899.3499999996</v>
          </cell>
          <cell r="J91">
            <v>4571153.42</v>
          </cell>
          <cell r="K91">
            <v>4662019.1500000004</v>
          </cell>
          <cell r="L91">
            <v>5885484.1299999999</v>
          </cell>
          <cell r="M91">
            <v>5885768.1299999999</v>
          </cell>
          <cell r="N91">
            <v>0</v>
          </cell>
          <cell r="O91">
            <v>0</v>
          </cell>
          <cell r="P91">
            <v>0</v>
          </cell>
        </row>
        <row r="92">
          <cell r="E92">
            <v>118719.56</v>
          </cell>
          <cell r="F92">
            <v>324518.03999999998</v>
          </cell>
          <cell r="G92">
            <v>562459.4</v>
          </cell>
          <cell r="H92">
            <v>600678.40000000002</v>
          </cell>
          <cell r="I92">
            <v>721375.9</v>
          </cell>
          <cell r="J92">
            <v>993120.4</v>
          </cell>
          <cell r="K92">
            <v>1145144.8999999999</v>
          </cell>
          <cell r="L92">
            <v>1670670.9</v>
          </cell>
          <cell r="M92">
            <v>1701042.9</v>
          </cell>
          <cell r="N92">
            <v>0</v>
          </cell>
          <cell r="O92">
            <v>0</v>
          </cell>
          <cell r="P92">
            <v>0</v>
          </cell>
        </row>
        <row r="93">
          <cell r="E93">
            <v>173032</v>
          </cell>
          <cell r="F93">
            <v>467200</v>
          </cell>
          <cell r="G93">
            <v>1081571.3999999999</v>
          </cell>
          <cell r="H93">
            <v>1671274.35</v>
          </cell>
          <cell r="I93">
            <v>2860523.65</v>
          </cell>
          <cell r="J93">
            <v>3309051.17</v>
          </cell>
          <cell r="K93">
            <v>3709955.67</v>
          </cell>
          <cell r="L93">
            <v>4006784.92</v>
          </cell>
          <cell r="M93">
            <v>4079351.42</v>
          </cell>
          <cell r="N93">
            <v>0</v>
          </cell>
          <cell r="O93">
            <v>0</v>
          </cell>
          <cell r="P93">
            <v>0</v>
          </cell>
        </row>
        <row r="94">
          <cell r="E94">
            <v>16789.650000000001</v>
          </cell>
          <cell r="F94">
            <v>63956.79</v>
          </cell>
          <cell r="G94">
            <v>78034.789999999994</v>
          </cell>
          <cell r="H94">
            <v>90651.61</v>
          </cell>
          <cell r="I94">
            <v>97470.399999999994</v>
          </cell>
          <cell r="J94">
            <v>110712.01</v>
          </cell>
          <cell r="K94">
            <v>113082.76</v>
          </cell>
          <cell r="L94">
            <v>166042.88</v>
          </cell>
          <cell r="M94">
            <v>166606.88</v>
          </cell>
          <cell r="N94">
            <v>0</v>
          </cell>
          <cell r="O94">
            <v>0</v>
          </cell>
          <cell r="P94">
            <v>0</v>
          </cell>
        </row>
        <row r="95">
          <cell r="E95">
            <v>-541740</v>
          </cell>
          <cell r="F95">
            <v>-954188</v>
          </cell>
          <cell r="G95">
            <v>-1316928</v>
          </cell>
          <cell r="H95">
            <v>-1747386</v>
          </cell>
          <cell r="I95">
            <v>-2194166</v>
          </cell>
          <cell r="J95">
            <v>-2675422</v>
          </cell>
          <cell r="K95">
            <v>-3143492</v>
          </cell>
          <cell r="L95">
            <v>-3614262</v>
          </cell>
          <cell r="M95">
            <v>-3614262</v>
          </cell>
          <cell r="N95">
            <v>0</v>
          </cell>
          <cell r="O95">
            <v>0</v>
          </cell>
          <cell r="P95">
            <v>0</v>
          </cell>
        </row>
        <row r="96">
          <cell r="E96">
            <v>291925.34999999998</v>
          </cell>
          <cell r="F96">
            <v>559002.48</v>
          </cell>
          <cell r="G96">
            <v>785461.1</v>
          </cell>
          <cell r="H96">
            <v>1032117.77</v>
          </cell>
          <cell r="I96">
            <v>1289875.8999999999</v>
          </cell>
          <cell r="J96">
            <v>1530371.24</v>
          </cell>
          <cell r="K96">
            <v>1787223.98</v>
          </cell>
          <cell r="L96">
            <v>2030117.19</v>
          </cell>
          <cell r="M96">
            <v>2030117.19</v>
          </cell>
          <cell r="N96">
            <v>0</v>
          </cell>
          <cell r="O96">
            <v>0</v>
          </cell>
          <cell r="P96">
            <v>0</v>
          </cell>
        </row>
        <row r="97">
          <cell r="E97">
            <v>89466.23</v>
          </cell>
          <cell r="F97">
            <v>170349.32</v>
          </cell>
          <cell r="G97">
            <v>240154.41</v>
          </cell>
          <cell r="H97">
            <v>315599.56</v>
          </cell>
          <cell r="I97">
            <v>395075.62</v>
          </cell>
          <cell r="J97">
            <v>469299.68</v>
          </cell>
          <cell r="K97">
            <v>547983.42000000004</v>
          </cell>
          <cell r="L97">
            <v>622808.71</v>
          </cell>
          <cell r="M97">
            <v>622808.71</v>
          </cell>
          <cell r="N97">
            <v>0</v>
          </cell>
          <cell r="O97">
            <v>0</v>
          </cell>
          <cell r="P97">
            <v>0</v>
          </cell>
        </row>
        <row r="98">
          <cell r="E98">
            <v>926502.63</v>
          </cell>
          <cell r="F98">
            <v>1657614.03</v>
          </cell>
          <cell r="G98">
            <v>2308711.75</v>
          </cell>
          <cell r="H98">
            <v>3078964.81</v>
          </cell>
          <cell r="I98">
            <v>3949096.19</v>
          </cell>
          <cell r="J98">
            <v>4550771.3099999996</v>
          </cell>
          <cell r="K98">
            <v>5087958.29</v>
          </cell>
          <cell r="L98">
            <v>5631732.4400000004</v>
          </cell>
          <cell r="M98">
            <v>5631732.4400000004</v>
          </cell>
          <cell r="N98">
            <v>0</v>
          </cell>
          <cell r="O98">
            <v>0</v>
          </cell>
          <cell r="P98">
            <v>0</v>
          </cell>
        </row>
        <row r="99">
          <cell r="E99">
            <v>649055.64</v>
          </cell>
          <cell r="F99">
            <v>1268958.93</v>
          </cell>
          <cell r="G99">
            <v>1824116.65</v>
          </cell>
          <cell r="H99">
            <v>2425987.41</v>
          </cell>
          <cell r="I99">
            <v>3284414.32</v>
          </cell>
          <cell r="J99">
            <v>4094025.43</v>
          </cell>
          <cell r="K99">
            <v>4876949.71</v>
          </cell>
          <cell r="L99">
            <v>5638981.1799999997</v>
          </cell>
          <cell r="M99">
            <v>5638981.1799999997</v>
          </cell>
          <cell r="N99">
            <v>0</v>
          </cell>
          <cell r="O99">
            <v>0</v>
          </cell>
          <cell r="P99">
            <v>0</v>
          </cell>
        </row>
        <row r="100">
          <cell r="E100">
            <v>148302.76999999999</v>
          </cell>
          <cell r="F100">
            <v>277835.43</v>
          </cell>
          <cell r="G100">
            <v>410011.22</v>
          </cell>
          <cell r="H100">
            <v>602875.06000000006</v>
          </cell>
          <cell r="I100">
            <v>819810.66</v>
          </cell>
          <cell r="J100">
            <v>966087.18</v>
          </cell>
          <cell r="K100">
            <v>1124855.3899999999</v>
          </cell>
          <cell r="L100">
            <v>1279258.67</v>
          </cell>
          <cell r="M100">
            <v>1279258.67</v>
          </cell>
          <cell r="N100">
            <v>0</v>
          </cell>
          <cell r="O100">
            <v>0</v>
          </cell>
          <cell r="P100">
            <v>0</v>
          </cell>
        </row>
        <row r="101">
          <cell r="E101">
            <v>290597.73</v>
          </cell>
          <cell r="F101">
            <v>510338.19</v>
          </cell>
          <cell r="G101">
            <v>698283.59</v>
          </cell>
          <cell r="H101">
            <v>882377.59</v>
          </cell>
          <cell r="I101">
            <v>1102169.93</v>
          </cell>
          <cell r="J101">
            <v>1350823.99</v>
          </cell>
          <cell r="K101">
            <v>1527497.01</v>
          </cell>
          <cell r="L101">
            <v>1707205.51</v>
          </cell>
          <cell r="M101">
            <v>1707205.51</v>
          </cell>
          <cell r="N101">
            <v>0</v>
          </cell>
          <cell r="O101">
            <v>0</v>
          </cell>
          <cell r="P101">
            <v>0</v>
          </cell>
        </row>
        <row r="102">
          <cell r="E102">
            <v>18756</v>
          </cell>
          <cell r="F102">
            <v>297</v>
          </cell>
          <cell r="G102">
            <v>-17979</v>
          </cell>
          <cell r="H102">
            <v>36150</v>
          </cell>
          <cell r="I102">
            <v>56569.8</v>
          </cell>
          <cell r="J102">
            <v>32892.800000000003</v>
          </cell>
          <cell r="K102">
            <v>68742.8</v>
          </cell>
          <cell r="L102">
            <v>70362.8</v>
          </cell>
          <cell r="M102">
            <v>70362.8</v>
          </cell>
          <cell r="N102">
            <v>0</v>
          </cell>
          <cell r="O102">
            <v>0</v>
          </cell>
          <cell r="P102">
            <v>0</v>
          </cell>
        </row>
        <row r="103">
          <cell r="E103">
            <v>941477.42</v>
          </cell>
          <cell r="F103">
            <v>1882200.29</v>
          </cell>
          <cell r="G103">
            <v>2819600.7</v>
          </cell>
          <cell r="H103">
            <v>3881730.02</v>
          </cell>
          <cell r="I103">
            <v>4812754.51</v>
          </cell>
          <cell r="J103">
            <v>5736667.8499999996</v>
          </cell>
          <cell r="K103">
            <v>6647458.46</v>
          </cell>
          <cell r="L103">
            <v>7541242.7999999998</v>
          </cell>
          <cell r="M103">
            <v>7541242.7999999998</v>
          </cell>
          <cell r="N103">
            <v>0</v>
          </cell>
          <cell r="O103">
            <v>0</v>
          </cell>
          <cell r="P103">
            <v>0</v>
          </cell>
        </row>
        <row r="104">
          <cell r="E104">
            <v>487259.2</v>
          </cell>
          <cell r="F104">
            <v>914230.6</v>
          </cell>
          <cell r="G104">
            <v>1277457.3899999999</v>
          </cell>
          <cell r="H104">
            <v>1681582.3</v>
          </cell>
          <cell r="I104">
            <v>2092692.33</v>
          </cell>
          <cell r="J104">
            <v>2517115.88</v>
          </cell>
          <cell r="K104">
            <v>2953404.42</v>
          </cell>
          <cell r="L104">
            <v>3369057.64</v>
          </cell>
          <cell r="M104">
            <v>3369057.64</v>
          </cell>
          <cell r="N104">
            <v>0</v>
          </cell>
          <cell r="O104">
            <v>0</v>
          </cell>
          <cell r="P104">
            <v>0</v>
          </cell>
        </row>
        <row r="105">
          <cell r="E105">
            <v>150500.89000000001</v>
          </cell>
          <cell r="F105">
            <v>279791.82</v>
          </cell>
          <cell r="G105">
            <v>391810.61</v>
          </cell>
          <cell r="H105">
            <v>516102.65</v>
          </cell>
          <cell r="I105">
            <v>642557.85</v>
          </cell>
          <cell r="J105">
            <v>773039.65</v>
          </cell>
          <cell r="K105">
            <v>908016.72</v>
          </cell>
          <cell r="L105">
            <v>1036560.02</v>
          </cell>
          <cell r="M105">
            <v>1036560.02</v>
          </cell>
          <cell r="N105">
            <v>0</v>
          </cell>
          <cell r="O105">
            <v>0</v>
          </cell>
          <cell r="P105">
            <v>0</v>
          </cell>
        </row>
        <row r="107">
          <cell r="E107">
            <v>0</v>
          </cell>
          <cell r="F107">
            <v>110</v>
          </cell>
          <cell r="G107">
            <v>110</v>
          </cell>
          <cell r="H107">
            <v>110</v>
          </cell>
          <cell r="I107">
            <v>1289</v>
          </cell>
          <cell r="J107">
            <v>1289</v>
          </cell>
          <cell r="K107">
            <v>1289</v>
          </cell>
          <cell r="L107">
            <v>1289</v>
          </cell>
          <cell r="M107">
            <v>1289</v>
          </cell>
          <cell r="N107">
            <v>0</v>
          </cell>
          <cell r="O107">
            <v>0</v>
          </cell>
          <cell r="P107">
            <v>0</v>
          </cell>
        </row>
        <row r="108">
          <cell r="E108">
            <v>132.25</v>
          </cell>
          <cell r="F108">
            <v>417.25</v>
          </cell>
          <cell r="G108">
            <v>873.25</v>
          </cell>
          <cell r="H108">
            <v>1532.45</v>
          </cell>
          <cell r="I108">
            <v>1682.07</v>
          </cell>
          <cell r="J108">
            <v>2023.11</v>
          </cell>
          <cell r="K108">
            <v>2054.11</v>
          </cell>
          <cell r="L108">
            <v>2054.11</v>
          </cell>
          <cell r="M108">
            <v>2054.11</v>
          </cell>
          <cell r="N108">
            <v>0</v>
          </cell>
          <cell r="O108">
            <v>0</v>
          </cell>
          <cell r="P108">
            <v>0</v>
          </cell>
        </row>
        <row r="109">
          <cell r="E109">
            <v>1123</v>
          </cell>
          <cell r="F109">
            <v>1123</v>
          </cell>
          <cell r="G109">
            <v>1123</v>
          </cell>
          <cell r="H109">
            <v>1123</v>
          </cell>
          <cell r="I109">
            <v>2923</v>
          </cell>
          <cell r="J109">
            <v>2923</v>
          </cell>
          <cell r="K109">
            <v>2923</v>
          </cell>
          <cell r="L109">
            <v>2923</v>
          </cell>
          <cell r="M109">
            <v>2923</v>
          </cell>
          <cell r="N109">
            <v>0</v>
          </cell>
          <cell r="O109">
            <v>0</v>
          </cell>
          <cell r="P109">
            <v>0</v>
          </cell>
        </row>
        <row r="110">
          <cell r="E110">
            <v>50111.27</v>
          </cell>
          <cell r="F110">
            <v>103120.24</v>
          </cell>
          <cell r="G110">
            <v>236859.63</v>
          </cell>
          <cell r="H110">
            <v>290904.52</v>
          </cell>
          <cell r="I110">
            <v>258345.61</v>
          </cell>
          <cell r="J110">
            <v>258617.61</v>
          </cell>
          <cell r="K110">
            <v>263903.88</v>
          </cell>
          <cell r="L110">
            <v>264000.49</v>
          </cell>
          <cell r="M110">
            <v>264000.49</v>
          </cell>
          <cell r="N110">
            <v>0</v>
          </cell>
          <cell r="O110">
            <v>0</v>
          </cell>
          <cell r="P110">
            <v>0</v>
          </cell>
        </row>
        <row r="111">
          <cell r="E111">
            <v>0</v>
          </cell>
          <cell r="F111">
            <v>0</v>
          </cell>
          <cell r="G111">
            <v>373.47</v>
          </cell>
          <cell r="H111">
            <v>373.47</v>
          </cell>
          <cell r="I111">
            <v>6221.3</v>
          </cell>
          <cell r="J111">
            <v>6221.3</v>
          </cell>
          <cell r="K111">
            <v>11632.05</v>
          </cell>
          <cell r="L111">
            <v>50564.22</v>
          </cell>
          <cell r="M111">
            <v>50564.22</v>
          </cell>
          <cell r="N111">
            <v>0</v>
          </cell>
          <cell r="O111">
            <v>0</v>
          </cell>
          <cell r="P111">
            <v>0</v>
          </cell>
        </row>
        <row r="112">
          <cell r="E112">
            <v>51366.52</v>
          </cell>
          <cell r="F112">
            <v>104770.49</v>
          </cell>
          <cell r="G112">
            <v>239339.35</v>
          </cell>
          <cell r="H112">
            <v>294043.44</v>
          </cell>
          <cell r="I112">
            <v>270460.98</v>
          </cell>
          <cell r="J112">
            <v>271074.01999999996</v>
          </cell>
          <cell r="K112">
            <v>281802.03999999998</v>
          </cell>
          <cell r="L112">
            <v>320830.81999999995</v>
          </cell>
          <cell r="M112">
            <v>320830.81999999995</v>
          </cell>
          <cell r="N112">
            <v>0</v>
          </cell>
          <cell r="O112">
            <v>0</v>
          </cell>
          <cell r="P112">
            <v>0</v>
          </cell>
        </row>
        <row r="113">
          <cell r="E113">
            <v>159670.6</v>
          </cell>
          <cell r="F113">
            <v>321207.14</v>
          </cell>
          <cell r="G113">
            <v>588480.04</v>
          </cell>
          <cell r="H113">
            <v>757637.98</v>
          </cell>
          <cell r="I113">
            <v>897935.96</v>
          </cell>
          <cell r="J113">
            <v>939409.98</v>
          </cell>
          <cell r="K113">
            <v>1001120.61</v>
          </cell>
          <cell r="L113">
            <v>1183897.71</v>
          </cell>
          <cell r="M113">
            <v>1183897.71</v>
          </cell>
          <cell r="N113">
            <v>0</v>
          </cell>
          <cell r="O113">
            <v>0</v>
          </cell>
          <cell r="P113">
            <v>0</v>
          </cell>
        </row>
        <row r="114">
          <cell r="E114">
            <v>1710.06</v>
          </cell>
          <cell r="F114">
            <v>3256.07</v>
          </cell>
          <cell r="G114">
            <v>4188.99</v>
          </cell>
          <cell r="H114">
            <v>5172.33</v>
          </cell>
          <cell r="I114">
            <v>6343.44</v>
          </cell>
          <cell r="J114">
            <v>7985.91</v>
          </cell>
          <cell r="K114">
            <v>8989.5499999999993</v>
          </cell>
          <cell r="L114">
            <v>9929.1299999999992</v>
          </cell>
          <cell r="M114">
            <v>9929.1299999999992</v>
          </cell>
          <cell r="N114">
            <v>0</v>
          </cell>
          <cell r="O114">
            <v>0</v>
          </cell>
          <cell r="P114">
            <v>0</v>
          </cell>
        </row>
        <row r="115">
          <cell r="E115">
            <v>552.84</v>
          </cell>
          <cell r="F115">
            <v>562.04</v>
          </cell>
          <cell r="G115">
            <v>562.04</v>
          </cell>
          <cell r="H115">
            <v>562.04</v>
          </cell>
          <cell r="I115">
            <v>2083.5</v>
          </cell>
          <cell r="J115">
            <v>20316.21</v>
          </cell>
          <cell r="K115">
            <v>26166.21</v>
          </cell>
          <cell r="L115">
            <v>26166.21</v>
          </cell>
          <cell r="M115">
            <v>26166.21</v>
          </cell>
          <cell r="N115">
            <v>0</v>
          </cell>
          <cell r="O115">
            <v>0</v>
          </cell>
          <cell r="P115">
            <v>0</v>
          </cell>
        </row>
        <row r="116">
          <cell r="E116">
            <v>143674.56</v>
          </cell>
          <cell r="F116">
            <v>184697.31</v>
          </cell>
          <cell r="G116">
            <v>301000.03000000003</v>
          </cell>
          <cell r="H116">
            <v>370513.77</v>
          </cell>
          <cell r="I116">
            <v>390950.98</v>
          </cell>
          <cell r="J116">
            <v>402982.21</v>
          </cell>
          <cell r="K116">
            <v>411771.57</v>
          </cell>
          <cell r="L116">
            <v>454640.29</v>
          </cell>
          <cell r="M116">
            <v>454640.29</v>
          </cell>
          <cell r="N116">
            <v>0</v>
          </cell>
          <cell r="O116">
            <v>0</v>
          </cell>
          <cell r="P116">
            <v>0</v>
          </cell>
        </row>
        <row r="117">
          <cell r="E117">
            <v>15723.19</v>
          </cell>
          <cell r="F117">
            <v>41138.75</v>
          </cell>
          <cell r="G117">
            <v>68925.86</v>
          </cell>
          <cell r="H117">
            <v>80113.929999999993</v>
          </cell>
          <cell r="I117">
            <v>91041.58</v>
          </cell>
          <cell r="J117">
            <v>105298.48</v>
          </cell>
          <cell r="K117">
            <v>119767.24</v>
          </cell>
          <cell r="L117">
            <v>169539.59</v>
          </cell>
          <cell r="M117">
            <v>169539.59</v>
          </cell>
          <cell r="N117">
            <v>0</v>
          </cell>
          <cell r="O117">
            <v>0</v>
          </cell>
          <cell r="P117">
            <v>0</v>
          </cell>
        </row>
        <row r="118">
          <cell r="E118">
            <v>72511.55</v>
          </cell>
          <cell r="F118">
            <v>141533.44</v>
          </cell>
          <cell r="G118">
            <v>215044.27</v>
          </cell>
          <cell r="H118">
            <v>270311.84999999998</v>
          </cell>
          <cell r="I118">
            <v>329325.21000000002</v>
          </cell>
          <cell r="J118">
            <v>390059.4</v>
          </cell>
          <cell r="K118">
            <v>449769.35</v>
          </cell>
          <cell r="L118">
            <v>513905.75</v>
          </cell>
          <cell r="M118">
            <v>530614.6</v>
          </cell>
          <cell r="N118">
            <v>0</v>
          </cell>
          <cell r="O118">
            <v>0</v>
          </cell>
          <cell r="P118">
            <v>0</v>
          </cell>
        </row>
        <row r="120">
          <cell r="E120">
            <v>630510.02</v>
          </cell>
          <cell r="F120">
            <v>1053361.1599999999</v>
          </cell>
          <cell r="G120">
            <v>1491888.79</v>
          </cell>
          <cell r="H120">
            <v>1746631.42</v>
          </cell>
          <cell r="I120">
            <v>1928075.29</v>
          </cell>
          <cell r="J120">
            <v>2056764.73</v>
          </cell>
          <cell r="K120">
            <v>2286135.8199999998</v>
          </cell>
          <cell r="L120">
            <v>2599658.94</v>
          </cell>
          <cell r="M120">
            <v>2599658.94</v>
          </cell>
          <cell r="N120">
            <v>0</v>
          </cell>
          <cell r="O120">
            <v>0</v>
          </cell>
          <cell r="P120">
            <v>0</v>
          </cell>
        </row>
        <row r="121">
          <cell r="E121">
            <v>617827.02</v>
          </cell>
          <cell r="F121">
            <v>1143352.05</v>
          </cell>
          <cell r="G121">
            <v>1607217.78</v>
          </cell>
          <cell r="H121">
            <v>2088592.58</v>
          </cell>
          <cell r="I121">
            <v>2542005.54</v>
          </cell>
          <cell r="J121">
            <v>2971214.28</v>
          </cell>
          <cell r="K121">
            <v>3430537.65</v>
          </cell>
          <cell r="L121">
            <v>3939218.6</v>
          </cell>
          <cell r="M121">
            <v>3939218.6</v>
          </cell>
          <cell r="N121">
            <v>0</v>
          </cell>
          <cell r="O121">
            <v>0</v>
          </cell>
          <cell r="P121">
            <v>0</v>
          </cell>
        </row>
        <row r="122">
          <cell r="E122">
            <v>5667.55</v>
          </cell>
          <cell r="F122">
            <v>167621.93</v>
          </cell>
          <cell r="G122">
            <v>281494.76</v>
          </cell>
          <cell r="H122">
            <v>388207.24</v>
          </cell>
          <cell r="I122">
            <v>488117.14</v>
          </cell>
          <cell r="J122">
            <v>569316.02</v>
          </cell>
          <cell r="K122">
            <v>655946.71</v>
          </cell>
          <cell r="L122">
            <v>713239.75</v>
          </cell>
          <cell r="M122">
            <v>713239.75</v>
          </cell>
          <cell r="N122">
            <v>0</v>
          </cell>
          <cell r="O122">
            <v>0</v>
          </cell>
          <cell r="P122">
            <v>0</v>
          </cell>
        </row>
        <row r="123">
          <cell r="E123">
            <v>1254004.5900000001</v>
          </cell>
          <cell r="F123">
            <v>2364335.14</v>
          </cell>
          <cell r="G123">
            <v>3380601.33</v>
          </cell>
          <cell r="H123">
            <v>4223431.24</v>
          </cell>
          <cell r="I123">
            <v>4958197.97</v>
          </cell>
          <cell r="J123">
            <v>5597295.0299999993</v>
          </cell>
          <cell r="K123">
            <v>6372620.1799999997</v>
          </cell>
          <cell r="L123">
            <v>7252117.29</v>
          </cell>
          <cell r="M123">
            <v>7252117.29</v>
          </cell>
          <cell r="N123">
            <v>0</v>
          </cell>
          <cell r="O123">
            <v>0</v>
          </cell>
          <cell r="P123">
            <v>0</v>
          </cell>
        </row>
        <row r="124">
          <cell r="E124">
            <v>6586696.9499999993</v>
          </cell>
          <cell r="F124">
            <v>13118850.029999999</v>
          </cell>
          <cell r="G124">
            <v>19675570.030000001</v>
          </cell>
          <cell r="H124">
            <v>25534618.779999997</v>
          </cell>
          <cell r="I124">
            <v>33906675.07</v>
          </cell>
          <cell r="J124">
            <v>38402219.529999994</v>
          </cell>
          <cell r="K124">
            <v>43296939.570000008</v>
          </cell>
          <cell r="L124">
            <v>49861068.700000003</v>
          </cell>
          <cell r="M124">
            <v>49981564.049999997</v>
          </cell>
          <cell r="N124">
            <v>0</v>
          </cell>
          <cell r="O124">
            <v>0</v>
          </cell>
          <cell r="P124">
            <v>0</v>
          </cell>
        </row>
        <row r="126">
          <cell r="E126">
            <v>-857136.48</v>
          </cell>
          <cell r="F126">
            <v>-1880507.97</v>
          </cell>
          <cell r="G126">
            <v>-3242626.28</v>
          </cell>
          <cell r="H126">
            <v>-4088535.51</v>
          </cell>
          <cell r="I126">
            <v>-4959457.2699999996</v>
          </cell>
          <cell r="J126">
            <v>-5783030.46</v>
          </cell>
          <cell r="K126">
            <v>-6594374.6299999999</v>
          </cell>
          <cell r="L126">
            <v>-7943729.79</v>
          </cell>
          <cell r="M126">
            <v>-7943729.79</v>
          </cell>
          <cell r="N126">
            <v>0</v>
          </cell>
          <cell r="O126">
            <v>0</v>
          </cell>
          <cell r="P126">
            <v>0</v>
          </cell>
        </row>
        <row r="127">
          <cell r="E127">
            <v>-3494283.58</v>
          </cell>
          <cell r="F127">
            <v>-6146195.8799999999</v>
          </cell>
          <cell r="G127">
            <v>-8992841.4299999997</v>
          </cell>
          <cell r="H127">
            <v>-11851629.65</v>
          </cell>
          <cell r="I127">
            <v>-16534838.26</v>
          </cell>
          <cell r="J127">
            <v>-18238112.030000001</v>
          </cell>
          <cell r="K127">
            <v>-20601211.289999999</v>
          </cell>
          <cell r="L127">
            <v>-24079010.93</v>
          </cell>
          <cell r="M127">
            <v>-24079010.93</v>
          </cell>
          <cell r="N127">
            <v>0</v>
          </cell>
          <cell r="O127">
            <v>0</v>
          </cell>
          <cell r="P127">
            <v>0</v>
          </cell>
        </row>
        <row r="128">
          <cell r="E128">
            <v>-1501333.86</v>
          </cell>
          <cell r="F128">
            <v>-3756198.38</v>
          </cell>
          <cell r="G128">
            <v>-5520498.1299999999</v>
          </cell>
          <cell r="H128">
            <v>-7281536.9400000004</v>
          </cell>
          <cell r="I128">
            <v>-9724709.7200000007</v>
          </cell>
          <cell r="J128">
            <v>-11220963.17</v>
          </cell>
          <cell r="K128">
            <v>-12653284.99</v>
          </cell>
          <cell r="L128">
            <v>-14146990.210000001</v>
          </cell>
          <cell r="M128">
            <v>-14146990.210000001</v>
          </cell>
          <cell r="N128">
            <v>0</v>
          </cell>
          <cell r="O128">
            <v>0</v>
          </cell>
          <cell r="P128">
            <v>0</v>
          </cell>
        </row>
        <row r="129">
          <cell r="E129">
            <v>-733943.03</v>
          </cell>
          <cell r="F129">
            <v>-1341153.25</v>
          </cell>
          <cell r="G129">
            <v>-1924809.64</v>
          </cell>
          <cell r="H129">
            <v>-2318053.13</v>
          </cell>
          <cell r="I129">
            <v>-2692771.27</v>
          </cell>
          <cell r="J129">
            <v>-3160113.87</v>
          </cell>
          <cell r="K129">
            <v>-3448068.66</v>
          </cell>
          <cell r="L129">
            <v>-3691337.77</v>
          </cell>
          <cell r="M129">
            <v>-3691337.77</v>
          </cell>
          <cell r="N129">
            <v>0</v>
          </cell>
          <cell r="O129">
            <v>0</v>
          </cell>
          <cell r="P129">
            <v>0</v>
          </cell>
        </row>
        <row r="130">
          <cell r="E130">
            <v>0</v>
          </cell>
          <cell r="F130">
            <v>0</v>
          </cell>
          <cell r="G130">
            <v>3021.14</v>
          </cell>
          <cell r="H130">
            <v>2445.17</v>
          </cell>
          <cell r="I130">
            <v>616.97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</row>
        <row r="131">
          <cell r="C131">
            <v>2020</v>
          </cell>
          <cell r="E131">
            <v>-1.3969838619232178E-9</v>
          </cell>
          <cell r="F131">
            <v>-5205.4500000011176</v>
          </cell>
          <cell r="G131">
            <v>-2184.3099999976253</v>
          </cell>
          <cell r="H131">
            <v>-2691.2800000048428</v>
          </cell>
          <cell r="I131">
            <v>-4484.4799999997203</v>
          </cell>
          <cell r="J131">
            <v>-8.3819031715393066E-9</v>
          </cell>
          <cell r="K131">
            <v>5.5879354476928711E-9</v>
          </cell>
          <cell r="L131">
            <v>3.2596290111541748E-9</v>
          </cell>
          <cell r="M131">
            <v>120495.3499999973</v>
          </cell>
          <cell r="N131">
            <v>0</v>
          </cell>
          <cell r="O131">
            <v>0</v>
          </cell>
          <cell r="P131">
            <v>0</v>
          </cell>
        </row>
        <row r="132">
          <cell r="C132">
            <v>2020</v>
          </cell>
          <cell r="E132">
            <v>951156.06</v>
          </cell>
          <cell r="F132">
            <v>971823.06</v>
          </cell>
          <cell r="G132">
            <v>990099.06</v>
          </cell>
          <cell r="H132">
            <v>936878.06</v>
          </cell>
          <cell r="I132">
            <v>918900.06</v>
          </cell>
          <cell r="J132">
            <v>940629.3</v>
          </cell>
          <cell r="K132">
            <v>905700.93</v>
          </cell>
          <cell r="L132">
            <v>906136.28</v>
          </cell>
          <cell r="M132">
            <v>906136.28</v>
          </cell>
          <cell r="N132">
            <v>0</v>
          </cell>
          <cell r="O132">
            <v>0</v>
          </cell>
          <cell r="P132">
            <v>0</v>
          </cell>
        </row>
        <row r="134">
          <cell r="E134">
            <v>406044.27</v>
          </cell>
          <cell r="F134">
            <v>783987.42</v>
          </cell>
          <cell r="G134">
            <v>1168132.97</v>
          </cell>
          <cell r="H134">
            <v>1351665.26</v>
          </cell>
          <cell r="I134">
            <v>1488585.79</v>
          </cell>
          <cell r="J134">
            <v>1654957.11</v>
          </cell>
          <cell r="K134">
            <v>1881432.23</v>
          </cell>
          <cell r="L134">
            <v>2109007.0299999998</v>
          </cell>
          <cell r="M134">
            <v>2109226.58</v>
          </cell>
          <cell r="N134">
            <v>0</v>
          </cell>
          <cell r="O134">
            <v>0</v>
          </cell>
          <cell r="P134">
            <v>0</v>
          </cell>
        </row>
        <row r="135">
          <cell r="E135">
            <v>575497.27</v>
          </cell>
          <cell r="F135">
            <v>1185976.6200000001</v>
          </cell>
          <cell r="G135">
            <v>1614985.47</v>
          </cell>
          <cell r="H135">
            <v>2116070.19</v>
          </cell>
          <cell r="I135">
            <v>2680390.17</v>
          </cell>
          <cell r="J135">
            <v>3234058.8</v>
          </cell>
          <cell r="K135">
            <v>3723386.87</v>
          </cell>
          <cell r="L135">
            <v>4362255.82</v>
          </cell>
          <cell r="M135">
            <v>4362782.0199999996</v>
          </cell>
          <cell r="N135">
            <v>0</v>
          </cell>
          <cell r="O135">
            <v>0</v>
          </cell>
          <cell r="P135">
            <v>0</v>
          </cell>
        </row>
        <row r="136">
          <cell r="E136">
            <v>0</v>
          </cell>
          <cell r="F136">
            <v>445.89</v>
          </cell>
          <cell r="G136">
            <v>445.89</v>
          </cell>
          <cell r="H136">
            <v>445.89</v>
          </cell>
          <cell r="I136">
            <v>445.89</v>
          </cell>
          <cell r="J136">
            <v>445.89</v>
          </cell>
          <cell r="K136">
            <v>445.89</v>
          </cell>
          <cell r="L136">
            <v>445.89</v>
          </cell>
          <cell r="M136">
            <v>445.89</v>
          </cell>
          <cell r="N136">
            <v>0</v>
          </cell>
          <cell r="O136">
            <v>0</v>
          </cell>
          <cell r="P136">
            <v>0</v>
          </cell>
        </row>
        <row r="137">
          <cell r="E137">
            <v>131089.16</v>
          </cell>
          <cell r="F137">
            <v>223507.12</v>
          </cell>
          <cell r="G137">
            <v>311475.39</v>
          </cell>
          <cell r="H137">
            <v>365567.18</v>
          </cell>
          <cell r="I137">
            <v>476359.98</v>
          </cell>
          <cell r="J137">
            <v>589619.31000000006</v>
          </cell>
          <cell r="K137">
            <v>657229.15</v>
          </cell>
          <cell r="L137">
            <v>872101.04</v>
          </cell>
          <cell r="M137">
            <v>872364.19</v>
          </cell>
          <cell r="N137">
            <v>0</v>
          </cell>
          <cell r="O137">
            <v>0</v>
          </cell>
          <cell r="P137">
            <v>0</v>
          </cell>
        </row>
        <row r="138">
          <cell r="E138">
            <v>49611.360000000001</v>
          </cell>
          <cell r="F138">
            <v>77417.88</v>
          </cell>
          <cell r="G138">
            <v>112972.5</v>
          </cell>
          <cell r="H138">
            <v>126109.24</v>
          </cell>
          <cell r="I138">
            <v>143645.49</v>
          </cell>
          <cell r="J138">
            <v>152376.88</v>
          </cell>
          <cell r="K138">
            <v>166436.65</v>
          </cell>
          <cell r="L138">
            <v>190803.01</v>
          </cell>
          <cell r="M138">
            <v>190803.01</v>
          </cell>
          <cell r="N138">
            <v>0</v>
          </cell>
          <cell r="O138">
            <v>0</v>
          </cell>
          <cell r="P138">
            <v>0</v>
          </cell>
        </row>
        <row r="139">
          <cell r="E139">
            <v>1147745.97</v>
          </cell>
          <cell r="F139">
            <v>2364781.83</v>
          </cell>
          <cell r="G139">
            <v>3398819.93</v>
          </cell>
          <cell r="H139">
            <v>4525654.4400000004</v>
          </cell>
          <cell r="I139">
            <v>5653667.9400000004</v>
          </cell>
          <cell r="J139">
            <v>6737590.3600000003</v>
          </cell>
          <cell r="K139">
            <v>7804630.6799999997</v>
          </cell>
          <cell r="L139">
            <v>8908372.4000000004</v>
          </cell>
          <cell r="M139">
            <v>8908372.4000000004</v>
          </cell>
          <cell r="N139">
            <v>0</v>
          </cell>
          <cell r="O139">
            <v>0</v>
          </cell>
          <cell r="P139">
            <v>0</v>
          </cell>
        </row>
        <row r="140">
          <cell r="E140">
            <v>354181.16</v>
          </cell>
          <cell r="F140">
            <v>725207.44</v>
          </cell>
          <cell r="G140">
            <v>1043941.53</v>
          </cell>
          <cell r="H140">
            <v>1389417.91</v>
          </cell>
          <cell r="I140">
            <v>1736415.82</v>
          </cell>
          <cell r="J140">
            <v>2069121.86</v>
          </cell>
          <cell r="K140">
            <v>2399204.06</v>
          </cell>
          <cell r="L140">
            <v>2740579.08</v>
          </cell>
          <cell r="M140">
            <v>2740579.08</v>
          </cell>
          <cell r="N140">
            <v>0</v>
          </cell>
          <cell r="O140">
            <v>0</v>
          </cell>
          <cell r="P140">
            <v>0</v>
          </cell>
        </row>
        <row r="141">
          <cell r="E141">
            <v>1061970.3500000001</v>
          </cell>
          <cell r="F141">
            <v>1900926.56</v>
          </cell>
          <cell r="G141">
            <v>2666635.21</v>
          </cell>
          <cell r="H141">
            <v>3583684.57</v>
          </cell>
          <cell r="I141">
            <v>4579764.04</v>
          </cell>
          <cell r="J141">
            <v>5195169.3600000003</v>
          </cell>
          <cell r="K141">
            <v>5720816.3499999996</v>
          </cell>
          <cell r="L141">
            <v>6254633.7000000002</v>
          </cell>
          <cell r="M141">
            <v>6254633.7000000002</v>
          </cell>
          <cell r="N141">
            <v>0</v>
          </cell>
          <cell r="O141">
            <v>0</v>
          </cell>
          <cell r="P141">
            <v>0</v>
          </cell>
        </row>
        <row r="142">
          <cell r="E142">
            <v>5987.7</v>
          </cell>
          <cell r="F142">
            <v>12407.25</v>
          </cell>
          <cell r="G142">
            <v>18304.599999999999</v>
          </cell>
          <cell r="H142">
            <v>21958</v>
          </cell>
          <cell r="I142">
            <v>24685.08</v>
          </cell>
          <cell r="J142">
            <v>27373.18</v>
          </cell>
          <cell r="K142">
            <v>30423.25</v>
          </cell>
          <cell r="L142">
            <v>33306.54</v>
          </cell>
          <cell r="M142">
            <v>33306.54</v>
          </cell>
          <cell r="N142">
            <v>0</v>
          </cell>
          <cell r="O142">
            <v>0</v>
          </cell>
          <cell r="P142">
            <v>0</v>
          </cell>
        </row>
        <row r="143">
          <cell r="E143">
            <v>29930.38</v>
          </cell>
          <cell r="F143">
            <v>52754.080000000002</v>
          </cell>
          <cell r="G143">
            <v>66597.210000000006</v>
          </cell>
          <cell r="H143">
            <v>91534.86</v>
          </cell>
          <cell r="I143">
            <v>124890.4</v>
          </cell>
          <cell r="J143">
            <v>158515.69</v>
          </cell>
          <cell r="K143">
            <v>203259.97</v>
          </cell>
          <cell r="L143">
            <v>248484.14</v>
          </cell>
          <cell r="M143">
            <v>248484.14</v>
          </cell>
          <cell r="N143">
            <v>0</v>
          </cell>
          <cell r="O143">
            <v>0</v>
          </cell>
          <cell r="P143">
            <v>0</v>
          </cell>
        </row>
        <row r="144">
          <cell r="E144">
            <v>480454.91</v>
          </cell>
          <cell r="F144">
            <v>932381.32</v>
          </cell>
          <cell r="G144">
            <v>1411738.98</v>
          </cell>
          <cell r="H144">
            <v>1765278.64</v>
          </cell>
          <cell r="I144">
            <v>2039816.3</v>
          </cell>
          <cell r="J144">
            <v>2439074.71</v>
          </cell>
          <cell r="K144">
            <v>2871982.12</v>
          </cell>
          <cell r="L144">
            <v>3226253.28</v>
          </cell>
          <cell r="M144">
            <v>3226253.28</v>
          </cell>
          <cell r="N144">
            <v>0</v>
          </cell>
          <cell r="O144">
            <v>0</v>
          </cell>
          <cell r="P144">
            <v>0</v>
          </cell>
        </row>
        <row r="145">
          <cell r="E145">
            <v>742904.18</v>
          </cell>
          <cell r="F145">
            <v>1480377.23</v>
          </cell>
          <cell r="G145">
            <v>2215201.94</v>
          </cell>
          <cell r="H145">
            <v>2956026.87</v>
          </cell>
          <cell r="I145">
            <v>3788885.57</v>
          </cell>
          <cell r="J145">
            <v>4622026.0199999996</v>
          </cell>
          <cell r="K145">
            <v>5455208.5499999998</v>
          </cell>
          <cell r="L145">
            <v>6286028.21</v>
          </cell>
          <cell r="M145">
            <v>6286028.21</v>
          </cell>
          <cell r="N145">
            <v>0</v>
          </cell>
          <cell r="O145">
            <v>0</v>
          </cell>
          <cell r="P145">
            <v>0</v>
          </cell>
        </row>
        <row r="147">
          <cell r="E147">
            <v>21246.63</v>
          </cell>
          <cell r="F147">
            <v>29268.94</v>
          </cell>
          <cell r="G147">
            <v>263628.19</v>
          </cell>
          <cell r="H147">
            <v>34096.35</v>
          </cell>
          <cell r="I147">
            <v>95280.9</v>
          </cell>
          <cell r="J147">
            <v>126949.07</v>
          </cell>
          <cell r="K147">
            <v>156200.15</v>
          </cell>
          <cell r="L147">
            <v>176477.9</v>
          </cell>
          <cell r="M147">
            <v>177562.32</v>
          </cell>
          <cell r="N147">
            <v>0</v>
          </cell>
          <cell r="O147">
            <v>0</v>
          </cell>
          <cell r="P147">
            <v>0</v>
          </cell>
        </row>
        <row r="148">
          <cell r="E148">
            <v>113.77</v>
          </cell>
          <cell r="F148">
            <v>16719.95</v>
          </cell>
          <cell r="G148">
            <v>25694.06</v>
          </cell>
          <cell r="H148">
            <v>26571.46</v>
          </cell>
          <cell r="I148">
            <v>28333.52</v>
          </cell>
          <cell r="J148">
            <v>37631.129999999997</v>
          </cell>
          <cell r="K148">
            <v>39240.370000000003</v>
          </cell>
          <cell r="L148">
            <v>40395.51</v>
          </cell>
          <cell r="M148">
            <v>41282.19</v>
          </cell>
          <cell r="N148">
            <v>0</v>
          </cell>
          <cell r="O148">
            <v>0</v>
          </cell>
          <cell r="P148">
            <v>0</v>
          </cell>
        </row>
        <row r="149">
          <cell r="E149">
            <v>1639.78</v>
          </cell>
          <cell r="F149">
            <v>2386.9699999999998</v>
          </cell>
          <cell r="G149">
            <v>4821.38</v>
          </cell>
          <cell r="H149">
            <v>6295.13</v>
          </cell>
          <cell r="I149">
            <v>9960.9699999999993</v>
          </cell>
          <cell r="J149">
            <v>11759.33</v>
          </cell>
          <cell r="K149">
            <v>14313.4</v>
          </cell>
          <cell r="L149">
            <v>14972.84</v>
          </cell>
          <cell r="M149">
            <v>14972.84</v>
          </cell>
          <cell r="N149">
            <v>0</v>
          </cell>
          <cell r="O149">
            <v>0</v>
          </cell>
          <cell r="P149">
            <v>0</v>
          </cell>
        </row>
        <row r="150">
          <cell r="E150">
            <v>0</v>
          </cell>
          <cell r="F150">
            <v>120</v>
          </cell>
          <cell r="G150">
            <v>120</v>
          </cell>
          <cell r="H150">
            <v>1643.15</v>
          </cell>
          <cell r="I150">
            <v>1770.27</v>
          </cell>
          <cell r="J150">
            <v>1770.27</v>
          </cell>
          <cell r="K150">
            <v>1770.27</v>
          </cell>
          <cell r="L150">
            <v>5854.05</v>
          </cell>
          <cell r="M150">
            <v>5854.05</v>
          </cell>
          <cell r="N150">
            <v>0</v>
          </cell>
          <cell r="O150">
            <v>0</v>
          </cell>
          <cell r="P150">
            <v>0</v>
          </cell>
        </row>
        <row r="151">
          <cell r="E151">
            <v>710.13</v>
          </cell>
          <cell r="F151">
            <v>1134.75</v>
          </cell>
          <cell r="G151">
            <v>1899.23</v>
          </cell>
          <cell r="H151">
            <v>2690.65</v>
          </cell>
          <cell r="I151">
            <v>4331.47</v>
          </cell>
          <cell r="J151">
            <v>5705.36</v>
          </cell>
          <cell r="K151">
            <v>6561.48</v>
          </cell>
          <cell r="L151">
            <v>8223.91</v>
          </cell>
          <cell r="M151">
            <v>8245.91</v>
          </cell>
          <cell r="N151">
            <v>0</v>
          </cell>
          <cell r="O151">
            <v>0</v>
          </cell>
          <cell r="P151">
            <v>0</v>
          </cell>
        </row>
        <row r="152">
          <cell r="E152">
            <v>12377.72</v>
          </cell>
          <cell r="F152">
            <v>12550.72</v>
          </cell>
          <cell r="G152">
            <v>31302.66</v>
          </cell>
          <cell r="H152">
            <v>41388.75</v>
          </cell>
          <cell r="I152">
            <v>64076.49</v>
          </cell>
          <cell r="J152">
            <v>75379.789999999994</v>
          </cell>
          <cell r="K152">
            <v>83312.289999999994</v>
          </cell>
          <cell r="L152">
            <v>90958.87</v>
          </cell>
          <cell r="M152">
            <v>90958.87</v>
          </cell>
          <cell r="N152">
            <v>0</v>
          </cell>
          <cell r="O152">
            <v>0</v>
          </cell>
          <cell r="P152">
            <v>0</v>
          </cell>
        </row>
        <row r="153">
          <cell r="E153">
            <v>0</v>
          </cell>
          <cell r="F153">
            <v>0</v>
          </cell>
          <cell r="G153">
            <v>0</v>
          </cell>
          <cell r="H153">
            <v>388.64</v>
          </cell>
          <cell r="I153">
            <v>1016.49</v>
          </cell>
          <cell r="J153">
            <v>1016.49</v>
          </cell>
          <cell r="K153">
            <v>1016.49</v>
          </cell>
          <cell r="L153">
            <v>4044.65</v>
          </cell>
          <cell r="M153">
            <v>4044.65</v>
          </cell>
          <cell r="N153">
            <v>0</v>
          </cell>
          <cell r="O153">
            <v>0</v>
          </cell>
          <cell r="P153">
            <v>0</v>
          </cell>
        </row>
        <row r="154">
          <cell r="E154">
            <v>2534.65</v>
          </cell>
          <cell r="F154">
            <v>2534.65</v>
          </cell>
          <cell r="G154">
            <v>4302.6099999999997</v>
          </cell>
          <cell r="H154">
            <v>4687.68</v>
          </cell>
          <cell r="I154">
            <v>6760.9</v>
          </cell>
          <cell r="J154">
            <v>6760.9</v>
          </cell>
          <cell r="K154">
            <v>6869.9</v>
          </cell>
          <cell r="L154">
            <v>7199.66</v>
          </cell>
          <cell r="M154">
            <v>7199.66</v>
          </cell>
          <cell r="N154">
            <v>0</v>
          </cell>
          <cell r="O154">
            <v>0</v>
          </cell>
          <cell r="P154">
            <v>0</v>
          </cell>
        </row>
        <row r="155">
          <cell r="E155">
            <v>38622.68</v>
          </cell>
          <cell r="F155">
            <v>64715.98</v>
          </cell>
          <cell r="G155">
            <v>331768.12999999995</v>
          </cell>
          <cell r="H155">
            <v>117761.81</v>
          </cell>
          <cell r="I155">
            <v>211531.00999999995</v>
          </cell>
          <cell r="J155">
            <v>266972.33999999997</v>
          </cell>
          <cell r="K155">
            <v>309284.34999999998</v>
          </cell>
          <cell r="L155">
            <v>348127.38999999996</v>
          </cell>
          <cell r="M155">
            <v>350120.49</v>
          </cell>
          <cell r="N155">
            <v>0</v>
          </cell>
          <cell r="O155">
            <v>0</v>
          </cell>
          <cell r="P155">
            <v>0</v>
          </cell>
        </row>
        <row r="157">
          <cell r="E157">
            <v>9840.34</v>
          </cell>
          <cell r="F157">
            <v>18121.330000000002</v>
          </cell>
          <cell r="G157">
            <v>29677.919999999998</v>
          </cell>
          <cell r="H157">
            <v>38503.440000000002</v>
          </cell>
          <cell r="I157">
            <v>50798.57</v>
          </cell>
          <cell r="J157">
            <v>60531.88</v>
          </cell>
          <cell r="K157">
            <v>68869.58</v>
          </cell>
          <cell r="L157">
            <v>76621.56</v>
          </cell>
          <cell r="M157">
            <v>78361.850000000006</v>
          </cell>
          <cell r="N157">
            <v>0</v>
          </cell>
          <cell r="O157">
            <v>0</v>
          </cell>
          <cell r="P157">
            <v>0</v>
          </cell>
        </row>
        <row r="158">
          <cell r="E158">
            <v>2142.5</v>
          </cell>
          <cell r="F158">
            <v>2142.5</v>
          </cell>
          <cell r="G158">
            <v>2142.5</v>
          </cell>
          <cell r="H158">
            <v>2186.5</v>
          </cell>
          <cell r="I158">
            <v>3238.5</v>
          </cell>
          <cell r="J158">
            <v>3238.5</v>
          </cell>
          <cell r="K158">
            <v>3484.5</v>
          </cell>
          <cell r="L158">
            <v>4204.5</v>
          </cell>
          <cell r="M158">
            <v>4204.5</v>
          </cell>
          <cell r="N158">
            <v>0</v>
          </cell>
          <cell r="O158">
            <v>0</v>
          </cell>
          <cell r="P158">
            <v>0</v>
          </cell>
        </row>
        <row r="159">
          <cell r="E159">
            <v>538580</v>
          </cell>
          <cell r="F159">
            <v>948820</v>
          </cell>
          <cell r="G159">
            <v>1311560</v>
          </cell>
          <cell r="H159">
            <v>1741110</v>
          </cell>
          <cell r="I159">
            <v>2187890</v>
          </cell>
          <cell r="J159">
            <v>2667170</v>
          </cell>
          <cell r="K159">
            <v>3134840</v>
          </cell>
          <cell r="L159">
            <v>3605590</v>
          </cell>
          <cell r="M159">
            <v>3605590</v>
          </cell>
          <cell r="N159">
            <v>0</v>
          </cell>
          <cell r="O159">
            <v>0</v>
          </cell>
          <cell r="P159">
            <v>0</v>
          </cell>
        </row>
        <row r="160">
          <cell r="E160">
            <v>0</v>
          </cell>
          <cell r="F160">
            <v>2216.9499999999998</v>
          </cell>
          <cell r="G160">
            <v>4411.1000000000004</v>
          </cell>
          <cell r="H160">
            <v>5686.81</v>
          </cell>
          <cell r="I160">
            <v>7521.97</v>
          </cell>
          <cell r="J160">
            <v>9340.6200000000008</v>
          </cell>
          <cell r="K160">
            <v>11226.25</v>
          </cell>
          <cell r="L160">
            <v>13038.5</v>
          </cell>
          <cell r="M160">
            <v>13038.5</v>
          </cell>
          <cell r="N160">
            <v>0</v>
          </cell>
          <cell r="O160">
            <v>0</v>
          </cell>
          <cell r="P160">
            <v>0</v>
          </cell>
        </row>
        <row r="161">
          <cell r="E161">
            <v>550562.84</v>
          </cell>
          <cell r="F161">
            <v>971300.77999999991</v>
          </cell>
          <cell r="G161">
            <v>1347791.52</v>
          </cell>
          <cell r="H161">
            <v>1787486.75</v>
          </cell>
          <cell r="I161">
            <v>2249449.04</v>
          </cell>
          <cell r="J161">
            <v>2740281</v>
          </cell>
          <cell r="K161">
            <v>3218420.33</v>
          </cell>
          <cell r="L161">
            <v>3699454.56</v>
          </cell>
          <cell r="M161">
            <v>3701194.85</v>
          </cell>
          <cell r="N161">
            <v>0</v>
          </cell>
          <cell r="O161">
            <v>0</v>
          </cell>
          <cell r="P161">
            <v>0</v>
          </cell>
        </row>
        <row r="162">
          <cell r="E162">
            <v>186451.02</v>
          </cell>
          <cell r="F162">
            <v>223534</v>
          </cell>
          <cell r="G162">
            <v>253173.13</v>
          </cell>
          <cell r="H162">
            <v>293444.98</v>
          </cell>
          <cell r="I162">
            <v>323336.27</v>
          </cell>
          <cell r="J162">
            <v>363522.09</v>
          </cell>
          <cell r="K162">
            <v>385386.35</v>
          </cell>
          <cell r="L162">
            <v>429927.06</v>
          </cell>
          <cell r="M162">
            <v>429927.06</v>
          </cell>
          <cell r="N162">
            <v>0</v>
          </cell>
          <cell r="O162">
            <v>0</v>
          </cell>
          <cell r="P162">
            <v>0</v>
          </cell>
        </row>
        <row r="163">
          <cell r="E163">
            <v>5761053.2499999991</v>
          </cell>
          <cell r="F163">
            <v>10999721.4</v>
          </cell>
          <cell r="G163">
            <v>15961984.400000002</v>
          </cell>
          <cell r="H163">
            <v>20492106.59</v>
          </cell>
          <cell r="I163">
            <v>25521868.789999988</v>
          </cell>
          <cell r="J163">
            <v>30251104.599999994</v>
          </cell>
          <cell r="K163">
            <v>34827546.79999999</v>
          </cell>
          <cell r="L163">
            <v>39709779.149999991</v>
          </cell>
          <cell r="M163">
            <v>39714521.43999999</v>
          </cell>
          <cell r="N163">
            <v>0</v>
          </cell>
          <cell r="O163">
            <v>0</v>
          </cell>
          <cell r="P163">
            <v>0</v>
          </cell>
        </row>
        <row r="165"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</row>
        <row r="166"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</row>
        <row r="167"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</row>
        <row r="168"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</row>
        <row r="169"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</row>
        <row r="170"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</row>
        <row r="171">
          <cell r="E171">
            <v>-5761055.6399999997</v>
          </cell>
          <cell r="F171">
            <v>-11005115.960000001</v>
          </cell>
          <cell r="G171">
            <v>-15967401.039999999</v>
          </cell>
          <cell r="H171">
            <v>-20497523.23</v>
          </cell>
          <cell r="I171">
            <v>-25527285.43</v>
          </cell>
          <cell r="J171">
            <v>-30251276.079999998</v>
          </cell>
          <cell r="K171">
            <v>-34827718.280000001</v>
          </cell>
          <cell r="L171">
            <v>-39709950.630000003</v>
          </cell>
          <cell r="M171">
            <v>-39709950.630000003</v>
          </cell>
          <cell r="N171">
            <v>0</v>
          </cell>
          <cell r="O171">
            <v>0</v>
          </cell>
          <cell r="P171">
            <v>0</v>
          </cell>
        </row>
        <row r="172">
          <cell r="C172">
            <v>2020</v>
          </cell>
          <cell r="E172">
            <v>-2.3900000005960464</v>
          </cell>
          <cell r="F172">
            <v>-5394.5600000005215</v>
          </cell>
          <cell r="G172">
            <v>-5416.6399999968708</v>
          </cell>
          <cell r="H172">
            <v>-5416.640000000596</v>
          </cell>
          <cell r="I172">
            <v>-5416.6400000117719</v>
          </cell>
          <cell r="J172">
            <v>-171.48000000417233</v>
          </cell>
          <cell r="K172">
            <v>-171.48000001162291</v>
          </cell>
          <cell r="L172">
            <v>-171.48000001162291</v>
          </cell>
          <cell r="M172">
            <v>4570.809999987483</v>
          </cell>
          <cell r="N172">
            <v>0</v>
          </cell>
          <cell r="O172">
            <v>0</v>
          </cell>
          <cell r="P172">
            <v>0</v>
          </cell>
        </row>
        <row r="174">
          <cell r="E174">
            <v>1977.09</v>
          </cell>
          <cell r="F174">
            <v>7212.43</v>
          </cell>
          <cell r="G174">
            <v>10152.74</v>
          </cell>
          <cell r="H174">
            <v>11202.94</v>
          </cell>
          <cell r="I174">
            <v>15655.26</v>
          </cell>
          <cell r="J174">
            <v>16538.38</v>
          </cell>
          <cell r="K174">
            <v>17738.02</v>
          </cell>
          <cell r="L174">
            <v>20076.490000000002</v>
          </cell>
          <cell r="M174">
            <v>20076.490000000002</v>
          </cell>
          <cell r="N174">
            <v>0</v>
          </cell>
          <cell r="O174">
            <v>0</v>
          </cell>
          <cell r="P174">
            <v>0</v>
          </cell>
        </row>
        <row r="175"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46.71</v>
          </cell>
          <cell r="J175">
            <v>65.97</v>
          </cell>
          <cell r="K175">
            <v>65.97</v>
          </cell>
          <cell r="L175">
            <v>65.97</v>
          </cell>
          <cell r="M175">
            <v>65.97</v>
          </cell>
          <cell r="N175">
            <v>0</v>
          </cell>
          <cell r="O175">
            <v>0</v>
          </cell>
          <cell r="P175">
            <v>0</v>
          </cell>
        </row>
        <row r="176"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</row>
        <row r="177">
          <cell r="E177">
            <v>0</v>
          </cell>
          <cell r="F177">
            <v>0</v>
          </cell>
          <cell r="G177">
            <v>0</v>
          </cell>
          <cell r="H177">
            <v>37.03</v>
          </cell>
          <cell r="I177">
            <v>37.03</v>
          </cell>
          <cell r="J177">
            <v>37.03</v>
          </cell>
          <cell r="K177">
            <v>37.03</v>
          </cell>
          <cell r="L177">
            <v>37.03</v>
          </cell>
          <cell r="M177">
            <v>37.03</v>
          </cell>
          <cell r="N177">
            <v>0</v>
          </cell>
          <cell r="O177">
            <v>0</v>
          </cell>
          <cell r="P177">
            <v>0</v>
          </cell>
        </row>
        <row r="178">
          <cell r="E178">
            <v>93.36</v>
          </cell>
          <cell r="F178">
            <v>1959.02</v>
          </cell>
          <cell r="G178">
            <v>1845.6</v>
          </cell>
          <cell r="H178">
            <v>2244.12</v>
          </cell>
          <cell r="I178">
            <v>2353.09</v>
          </cell>
          <cell r="J178">
            <v>2431.02</v>
          </cell>
          <cell r="K178">
            <v>2431.02</v>
          </cell>
          <cell r="L178">
            <v>2545.02</v>
          </cell>
          <cell r="M178">
            <v>2545.02</v>
          </cell>
          <cell r="N178">
            <v>0</v>
          </cell>
          <cell r="O178">
            <v>0</v>
          </cell>
          <cell r="P178">
            <v>0</v>
          </cell>
        </row>
        <row r="179">
          <cell r="E179">
            <v>31688.080000000002</v>
          </cell>
          <cell r="F179">
            <v>67376.41</v>
          </cell>
          <cell r="G179">
            <v>114844.23</v>
          </cell>
          <cell r="H179">
            <v>163818.21</v>
          </cell>
          <cell r="I179">
            <v>184510</v>
          </cell>
          <cell r="J179">
            <v>205510.2</v>
          </cell>
          <cell r="K179">
            <v>224367.75</v>
          </cell>
          <cell r="L179">
            <v>244233.60000000001</v>
          </cell>
          <cell r="M179">
            <v>244233.60000000001</v>
          </cell>
          <cell r="N179">
            <v>0</v>
          </cell>
          <cell r="O179">
            <v>0</v>
          </cell>
          <cell r="P179">
            <v>0</v>
          </cell>
        </row>
        <row r="180">
          <cell r="E180">
            <v>9775.08</v>
          </cell>
          <cell r="F180">
            <v>20735.28</v>
          </cell>
          <cell r="G180">
            <v>34165.839999999997</v>
          </cell>
          <cell r="H180">
            <v>45937.279999999999</v>
          </cell>
          <cell r="I180">
            <v>51848.06</v>
          </cell>
          <cell r="J180">
            <v>58121.39</v>
          </cell>
          <cell r="K180">
            <v>63967.23</v>
          </cell>
          <cell r="L180">
            <v>69965.210000000006</v>
          </cell>
          <cell r="M180">
            <v>69965.210000000006</v>
          </cell>
          <cell r="N180">
            <v>0</v>
          </cell>
          <cell r="O180">
            <v>0</v>
          </cell>
          <cell r="P180">
            <v>0</v>
          </cell>
        </row>
        <row r="181">
          <cell r="E181">
            <v>1710.69</v>
          </cell>
          <cell r="F181">
            <v>3493.38</v>
          </cell>
          <cell r="G181">
            <v>4373.1499999999996</v>
          </cell>
          <cell r="H181">
            <v>5645.04</v>
          </cell>
          <cell r="I181">
            <v>5949.01</v>
          </cell>
          <cell r="J181">
            <v>6801.4</v>
          </cell>
          <cell r="K181">
            <v>8187.2</v>
          </cell>
          <cell r="L181">
            <v>10326.99</v>
          </cell>
          <cell r="M181">
            <v>10326.99</v>
          </cell>
          <cell r="N181">
            <v>0</v>
          </cell>
          <cell r="O181">
            <v>0</v>
          </cell>
          <cell r="P181">
            <v>0</v>
          </cell>
        </row>
        <row r="182">
          <cell r="E182">
            <v>320.2</v>
          </cell>
          <cell r="F182">
            <v>5204.55</v>
          </cell>
          <cell r="G182">
            <v>5494.24</v>
          </cell>
          <cell r="H182">
            <v>8633.57</v>
          </cell>
          <cell r="I182">
            <v>9299.7199999999993</v>
          </cell>
          <cell r="J182">
            <v>9488.11</v>
          </cell>
          <cell r="K182">
            <v>9591.4500000000007</v>
          </cell>
          <cell r="L182">
            <v>9779.84</v>
          </cell>
          <cell r="M182">
            <v>9779.84</v>
          </cell>
          <cell r="N182">
            <v>0</v>
          </cell>
          <cell r="O182">
            <v>0</v>
          </cell>
          <cell r="P182">
            <v>0</v>
          </cell>
        </row>
        <row r="183">
          <cell r="E183">
            <v>157.36000000000001</v>
          </cell>
          <cell r="F183">
            <v>283.05</v>
          </cell>
          <cell r="G183">
            <v>470.61</v>
          </cell>
          <cell r="H183">
            <v>547.4</v>
          </cell>
          <cell r="I183">
            <v>783.08</v>
          </cell>
          <cell r="J183">
            <v>1018.76</v>
          </cell>
          <cell r="K183">
            <v>1097.32</v>
          </cell>
          <cell r="L183">
            <v>1210.25</v>
          </cell>
          <cell r="M183">
            <v>1210.25</v>
          </cell>
          <cell r="N183">
            <v>0</v>
          </cell>
          <cell r="O183">
            <v>0</v>
          </cell>
          <cell r="P183">
            <v>0</v>
          </cell>
        </row>
        <row r="184">
          <cell r="E184">
            <v>11041.25</v>
          </cell>
          <cell r="F184">
            <v>22066.799999999999</v>
          </cell>
          <cell r="G184">
            <v>33310.589999999997</v>
          </cell>
          <cell r="H184">
            <v>44591.88</v>
          </cell>
          <cell r="I184">
            <v>51956</v>
          </cell>
          <cell r="J184">
            <v>59314.04</v>
          </cell>
          <cell r="K184">
            <v>66696.740000000005</v>
          </cell>
          <cell r="L184">
            <v>74020.800000000003</v>
          </cell>
          <cell r="M184">
            <v>74020.800000000003</v>
          </cell>
          <cell r="N184">
            <v>0</v>
          </cell>
          <cell r="O184">
            <v>0</v>
          </cell>
          <cell r="P184">
            <v>0</v>
          </cell>
        </row>
        <row r="185">
          <cell r="E185">
            <v>1093.45</v>
          </cell>
          <cell r="F185">
            <v>2014.81</v>
          </cell>
          <cell r="G185">
            <v>3442.96</v>
          </cell>
          <cell r="H185">
            <v>5463.22</v>
          </cell>
          <cell r="I185">
            <v>6383.56</v>
          </cell>
          <cell r="J185">
            <v>7256.64</v>
          </cell>
          <cell r="K185">
            <v>8496.5400000000009</v>
          </cell>
          <cell r="L185">
            <v>9783.2099999999991</v>
          </cell>
          <cell r="M185">
            <v>9904.6299999999992</v>
          </cell>
          <cell r="N185">
            <v>0</v>
          </cell>
          <cell r="O185">
            <v>0</v>
          </cell>
          <cell r="P185">
            <v>0</v>
          </cell>
        </row>
        <row r="186"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</row>
        <row r="187">
          <cell r="E187">
            <v>265.64999999999998</v>
          </cell>
          <cell r="F187">
            <v>514.54</v>
          </cell>
          <cell r="G187">
            <v>747.51</v>
          </cell>
          <cell r="H187">
            <v>918.21</v>
          </cell>
          <cell r="I187">
            <v>1113.72</v>
          </cell>
          <cell r="J187">
            <v>1298.8900000000001</v>
          </cell>
          <cell r="K187">
            <v>1440.64</v>
          </cell>
          <cell r="L187">
            <v>1579.24</v>
          </cell>
          <cell r="M187">
            <v>1584.49</v>
          </cell>
          <cell r="N187">
            <v>0</v>
          </cell>
          <cell r="O187">
            <v>0</v>
          </cell>
          <cell r="P187">
            <v>0</v>
          </cell>
        </row>
        <row r="188">
          <cell r="E188">
            <v>2849.78</v>
          </cell>
          <cell r="F188">
            <v>4061.48</v>
          </cell>
          <cell r="G188">
            <v>5332.97</v>
          </cell>
          <cell r="H188">
            <v>7311.88</v>
          </cell>
          <cell r="I188">
            <v>9318.14</v>
          </cell>
          <cell r="J188">
            <v>10293.9</v>
          </cell>
          <cell r="K188">
            <v>13394.05</v>
          </cell>
          <cell r="L188">
            <v>14901.68</v>
          </cell>
          <cell r="M188">
            <v>14901.68</v>
          </cell>
          <cell r="N188">
            <v>0</v>
          </cell>
          <cell r="O188">
            <v>0</v>
          </cell>
          <cell r="P188">
            <v>0</v>
          </cell>
        </row>
        <row r="189">
          <cell r="C189">
            <v>2020</v>
          </cell>
          <cell r="E189">
            <v>4820.92</v>
          </cell>
          <cell r="F189">
            <v>8935.74</v>
          </cell>
          <cell r="G189">
            <v>13836.56</v>
          </cell>
          <cell r="H189">
            <v>18493.04</v>
          </cell>
          <cell r="I189">
            <v>25211.94</v>
          </cell>
          <cell r="J189">
            <v>37420.230000000003</v>
          </cell>
          <cell r="K189">
            <v>45276.86</v>
          </cell>
          <cell r="L189">
            <v>52930.91</v>
          </cell>
          <cell r="M189">
            <v>55184.14</v>
          </cell>
          <cell r="N189">
            <v>0</v>
          </cell>
          <cell r="O189">
            <v>0</v>
          </cell>
          <cell r="P189">
            <v>0</v>
          </cell>
        </row>
        <row r="190">
          <cell r="C190">
            <v>2020</v>
          </cell>
          <cell r="E190">
            <v>256.43</v>
          </cell>
          <cell r="F190">
            <v>249.44</v>
          </cell>
          <cell r="G190">
            <v>51.12</v>
          </cell>
          <cell r="H190">
            <v>-141.01</v>
          </cell>
          <cell r="I190">
            <v>-141</v>
          </cell>
          <cell r="J190">
            <v>-140.88999999999999</v>
          </cell>
          <cell r="K190">
            <v>-202.04</v>
          </cell>
          <cell r="L190">
            <v>-202.04</v>
          </cell>
          <cell r="M190">
            <v>-12550.99</v>
          </cell>
          <cell r="N190">
            <v>0</v>
          </cell>
          <cell r="O190">
            <v>0</v>
          </cell>
          <cell r="P190">
            <v>0</v>
          </cell>
        </row>
        <row r="191"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</row>
        <row r="192">
          <cell r="E192">
            <v>66049.34</v>
          </cell>
          <cell r="F192">
            <v>144106.93</v>
          </cell>
          <cell r="G192">
            <v>228068.11999999994</v>
          </cell>
          <cell r="H192">
            <v>314702.80999999994</v>
          </cell>
          <cell r="I192">
            <v>364324.32</v>
          </cell>
          <cell r="J192">
            <v>415455.07</v>
          </cell>
          <cell r="K192">
            <v>462585.78</v>
          </cell>
          <cell r="L192">
            <v>511254.2</v>
          </cell>
          <cell r="M192">
            <v>501285.15</v>
          </cell>
          <cell r="N192">
            <v>0</v>
          </cell>
          <cell r="O192">
            <v>0</v>
          </cell>
          <cell r="P192">
            <v>0</v>
          </cell>
        </row>
        <row r="193">
          <cell r="E193">
            <v>-60971.99</v>
          </cell>
          <cell r="F193">
            <v>-134914.25</v>
          </cell>
          <cell r="G193">
            <v>-214172.94</v>
          </cell>
          <cell r="H193">
            <v>-296343.28000000003</v>
          </cell>
          <cell r="I193">
            <v>-339245.88</v>
          </cell>
          <cell r="J193">
            <v>-378008.87</v>
          </cell>
          <cell r="K193">
            <v>-417344.03</v>
          </cell>
          <cell r="L193">
            <v>-458358.4</v>
          </cell>
          <cell r="M193">
            <v>-458358.4</v>
          </cell>
          <cell r="N193">
            <v>0</v>
          </cell>
          <cell r="O193">
            <v>0</v>
          </cell>
          <cell r="P193">
            <v>0</v>
          </cell>
        </row>
        <row r="194">
          <cell r="E194">
            <v>5077.3499999999985</v>
          </cell>
          <cell r="F194">
            <v>9192.679999999993</v>
          </cell>
          <cell r="G194">
            <v>13895.179999999935</v>
          </cell>
          <cell r="H194">
            <v>18359.529999999912</v>
          </cell>
          <cell r="I194">
            <v>25078.440000000002</v>
          </cell>
          <cell r="J194">
            <v>37446.200000000012</v>
          </cell>
          <cell r="K194">
            <v>45241.75</v>
          </cell>
          <cell r="L194">
            <v>52895.799999999988</v>
          </cell>
          <cell r="M194">
            <v>42926.75</v>
          </cell>
          <cell r="N194">
            <v>0</v>
          </cell>
          <cell r="O194">
            <v>0</v>
          </cell>
          <cell r="P194">
            <v>0</v>
          </cell>
        </row>
        <row r="196">
          <cell r="C196">
            <v>2000</v>
          </cell>
          <cell r="E196">
            <v>417658.95</v>
          </cell>
          <cell r="F196">
            <v>403368.43</v>
          </cell>
          <cell r="G196">
            <v>364663.8</v>
          </cell>
          <cell r="H196">
            <v>340588.67</v>
          </cell>
          <cell r="I196">
            <v>335352.17</v>
          </cell>
          <cell r="J196">
            <v>317414.19</v>
          </cell>
          <cell r="K196">
            <v>325665.7</v>
          </cell>
          <cell r="L196">
            <v>339598</v>
          </cell>
          <cell r="M196">
            <v>347189.98</v>
          </cell>
          <cell r="N196">
            <v>0</v>
          </cell>
          <cell r="O196">
            <v>0</v>
          </cell>
          <cell r="P196">
            <v>0</v>
          </cell>
        </row>
        <row r="197">
          <cell r="C197">
            <v>2030</v>
          </cell>
          <cell r="E197">
            <v>30255732.300000001</v>
          </cell>
          <cell r="F197">
            <v>23696025.23</v>
          </cell>
          <cell r="G197">
            <v>10999405.109999999</v>
          </cell>
          <cell r="H197">
            <v>15973782.609999999</v>
          </cell>
          <cell r="I197">
            <v>28795031.66</v>
          </cell>
          <cell r="J197">
            <v>16043855.960000001</v>
          </cell>
          <cell r="K197">
            <v>24065226.93</v>
          </cell>
          <cell r="L197">
            <v>20900959.75</v>
          </cell>
          <cell r="M197">
            <v>9865490.8000000007</v>
          </cell>
          <cell r="N197">
            <v>0</v>
          </cell>
          <cell r="O197">
            <v>0</v>
          </cell>
          <cell r="P197">
            <v>0</v>
          </cell>
        </row>
        <row r="198">
          <cell r="C198">
            <v>2030</v>
          </cell>
          <cell r="E198">
            <v>3591675.84</v>
          </cell>
          <cell r="F198">
            <v>3305191.01</v>
          </cell>
          <cell r="G198">
            <v>5109472.47</v>
          </cell>
          <cell r="H198">
            <v>4739349.6399999997</v>
          </cell>
          <cell r="I198">
            <v>2613303.7999999998</v>
          </cell>
          <cell r="J198">
            <v>2877351.05</v>
          </cell>
          <cell r="K198">
            <v>3081632.76</v>
          </cell>
          <cell r="L198">
            <v>3461393.05</v>
          </cell>
          <cell r="M198">
            <v>3461393.05</v>
          </cell>
          <cell r="N198">
            <v>0</v>
          </cell>
          <cell r="O198">
            <v>0</v>
          </cell>
          <cell r="P198">
            <v>0</v>
          </cell>
        </row>
        <row r="199">
          <cell r="C199">
            <v>2040</v>
          </cell>
          <cell r="E199">
            <v>36835.03</v>
          </cell>
          <cell r="F199">
            <v>30538.23</v>
          </cell>
          <cell r="G199">
            <v>32657.03</v>
          </cell>
          <cell r="H199">
            <v>17608.63</v>
          </cell>
          <cell r="I199">
            <v>22195.37</v>
          </cell>
          <cell r="J199">
            <v>23741.72</v>
          </cell>
          <cell r="K199">
            <v>20744.96</v>
          </cell>
          <cell r="L199">
            <v>20439.66</v>
          </cell>
          <cell r="M199">
            <v>20439.66</v>
          </cell>
          <cell r="N199">
            <v>0</v>
          </cell>
          <cell r="O199">
            <v>0</v>
          </cell>
          <cell r="P199">
            <v>0</v>
          </cell>
        </row>
        <row r="200">
          <cell r="C200">
            <v>2000</v>
          </cell>
          <cell r="E200">
            <v>6335803.71</v>
          </cell>
          <cell r="F200">
            <v>10987242.33</v>
          </cell>
          <cell r="G200">
            <v>7778824.3600000003</v>
          </cell>
          <cell r="H200">
            <v>5762962.6900000004</v>
          </cell>
          <cell r="I200">
            <v>4197048.37</v>
          </cell>
          <cell r="J200">
            <v>6621990.3100000005</v>
          </cell>
          <cell r="K200">
            <v>4653958.87</v>
          </cell>
          <cell r="L200">
            <v>7377970.1299999999</v>
          </cell>
          <cell r="M200">
            <v>7375225.9100000001</v>
          </cell>
          <cell r="N200">
            <v>0</v>
          </cell>
          <cell r="O200">
            <v>0</v>
          </cell>
          <cell r="P200">
            <v>0</v>
          </cell>
        </row>
        <row r="201">
          <cell r="C201">
            <v>2000</v>
          </cell>
          <cell r="E201">
            <v>8248075.7699999996</v>
          </cell>
          <cell r="F201">
            <v>8057075.4299999997</v>
          </cell>
          <cell r="G201">
            <v>7658536.8700000001</v>
          </cell>
          <cell r="H201">
            <v>7380742.2300000004</v>
          </cell>
          <cell r="I201">
            <v>7330625.0800000001</v>
          </cell>
          <cell r="J201">
            <v>7513092.1200000001</v>
          </cell>
          <cell r="K201">
            <v>7028257.7199999997</v>
          </cell>
          <cell r="L201">
            <v>11651120.92</v>
          </cell>
          <cell r="M201">
            <v>11702925.300000001</v>
          </cell>
          <cell r="N201">
            <v>0</v>
          </cell>
          <cell r="O201">
            <v>0</v>
          </cell>
          <cell r="P201">
            <v>0</v>
          </cell>
        </row>
        <row r="202">
          <cell r="C202">
            <v>2000</v>
          </cell>
          <cell r="E202">
            <v>23164.81</v>
          </cell>
          <cell r="F202">
            <v>10517.6</v>
          </cell>
          <cell r="G202">
            <v>27454.37</v>
          </cell>
          <cell r="H202">
            <v>18644.18</v>
          </cell>
          <cell r="I202">
            <v>17686.89</v>
          </cell>
          <cell r="J202">
            <v>16926.55</v>
          </cell>
          <cell r="K202">
            <v>14323.19</v>
          </cell>
          <cell r="L202">
            <v>15476.01</v>
          </cell>
          <cell r="M202">
            <v>15476.01</v>
          </cell>
          <cell r="N202">
            <v>0</v>
          </cell>
          <cell r="O202">
            <v>0</v>
          </cell>
          <cell r="P202">
            <v>0</v>
          </cell>
        </row>
        <row r="203">
          <cell r="C203">
            <v>2000</v>
          </cell>
          <cell r="E203">
            <v>501613.12</v>
          </cell>
          <cell r="F203">
            <v>149572.70000000001</v>
          </cell>
          <cell r="G203">
            <v>247704.54</v>
          </cell>
          <cell r="H203">
            <v>244365.67</v>
          </cell>
          <cell r="I203">
            <v>256565.66</v>
          </cell>
          <cell r="J203">
            <v>334715.15000000002</v>
          </cell>
          <cell r="K203">
            <v>282282.43</v>
          </cell>
          <cell r="L203">
            <v>303878.45</v>
          </cell>
          <cell r="M203">
            <v>303878.45</v>
          </cell>
          <cell r="N203">
            <v>0</v>
          </cell>
          <cell r="O203">
            <v>0</v>
          </cell>
          <cell r="P203">
            <v>0</v>
          </cell>
        </row>
        <row r="204">
          <cell r="C204">
            <v>2000</v>
          </cell>
          <cell r="E204">
            <v>1609263.96</v>
          </cell>
          <cell r="F204">
            <v>1504544.94</v>
          </cell>
          <cell r="G204">
            <v>1559035.68</v>
          </cell>
          <cell r="H204">
            <v>1486163.69</v>
          </cell>
          <cell r="I204">
            <v>1506728.53</v>
          </cell>
          <cell r="J204">
            <v>1644260.85</v>
          </cell>
          <cell r="K204">
            <v>1494735.74</v>
          </cell>
          <cell r="L204">
            <v>1548429.59</v>
          </cell>
          <cell r="M204">
            <v>1548429.59</v>
          </cell>
          <cell r="N204">
            <v>0</v>
          </cell>
          <cell r="O204">
            <v>0</v>
          </cell>
          <cell r="P204">
            <v>0</v>
          </cell>
        </row>
        <row r="205">
          <cell r="C205">
            <v>2000</v>
          </cell>
          <cell r="E205">
            <v>1258461.96</v>
          </cell>
          <cell r="F205">
            <v>1346185.48</v>
          </cell>
          <cell r="G205">
            <v>1428921.64</v>
          </cell>
          <cell r="H205">
            <v>1485950.83</v>
          </cell>
          <cell r="I205">
            <v>1441841.01</v>
          </cell>
          <cell r="J205">
            <v>1457001.24</v>
          </cell>
          <cell r="K205">
            <v>1468754.48</v>
          </cell>
          <cell r="L205">
            <v>1422867.07</v>
          </cell>
          <cell r="M205">
            <v>1439066.46</v>
          </cell>
          <cell r="N205">
            <v>0</v>
          </cell>
          <cell r="O205">
            <v>0</v>
          </cell>
          <cell r="P205">
            <v>0</v>
          </cell>
        </row>
        <row r="206">
          <cell r="C206">
            <v>2000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</row>
        <row r="207">
          <cell r="E207">
            <v>52278285.45000001</v>
          </cell>
          <cell r="F207">
            <v>49490261.380000003</v>
          </cell>
          <cell r="G207">
            <v>35206675.870000005</v>
          </cell>
          <cell r="H207">
            <v>37450158.839999996</v>
          </cell>
          <cell r="I207">
            <v>46516378.539999999</v>
          </cell>
          <cell r="J207">
            <v>36850349.140000001</v>
          </cell>
          <cell r="K207">
            <v>42435582.780000001</v>
          </cell>
          <cell r="L207">
            <v>47042132.630000003</v>
          </cell>
          <cell r="M207">
            <v>36079515.210000008</v>
          </cell>
          <cell r="N207">
            <v>0</v>
          </cell>
          <cell r="O207">
            <v>0</v>
          </cell>
          <cell r="P207">
            <v>0</v>
          </cell>
        </row>
        <row r="208">
          <cell r="C208">
            <v>2020</v>
          </cell>
          <cell r="E208">
            <v>103448.85</v>
          </cell>
          <cell r="F208">
            <v>161210.15</v>
          </cell>
          <cell r="G208">
            <v>231893.24</v>
          </cell>
          <cell r="H208">
            <v>78689.919999999998</v>
          </cell>
          <cell r="I208">
            <v>-683445.13</v>
          </cell>
          <cell r="J208">
            <v>50020.9</v>
          </cell>
          <cell r="K208">
            <v>52278.7</v>
          </cell>
          <cell r="L208">
            <v>156324.39000000001</v>
          </cell>
          <cell r="M208">
            <v>53463.89</v>
          </cell>
          <cell r="N208">
            <v>0</v>
          </cell>
          <cell r="O208">
            <v>0</v>
          </cell>
          <cell r="P208">
            <v>0</v>
          </cell>
        </row>
        <row r="209"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</row>
        <row r="210"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</row>
        <row r="211">
          <cell r="E211">
            <v>21513552.82</v>
          </cell>
          <cell r="F211">
            <v>23138347.609999999</v>
          </cell>
          <cell r="G211">
            <v>25479216.609999999</v>
          </cell>
          <cell r="H211">
            <v>-23208.86</v>
          </cell>
          <cell r="I211">
            <v>-8287921.6200000001</v>
          </cell>
          <cell r="J211">
            <v>-17386662.949999999</v>
          </cell>
          <cell r="K211">
            <v>-12832022.43</v>
          </cell>
          <cell r="L211">
            <v>-47259527.850000001</v>
          </cell>
          <cell r="M211">
            <v>-54343537.579999998</v>
          </cell>
          <cell r="N211">
            <v>0</v>
          </cell>
          <cell r="O211">
            <v>0</v>
          </cell>
          <cell r="P211">
            <v>0</v>
          </cell>
        </row>
        <row r="213">
          <cell r="E213">
            <v>2732.45</v>
          </cell>
          <cell r="F213">
            <v>26562.99</v>
          </cell>
          <cell r="G213">
            <v>7330.82</v>
          </cell>
          <cell r="H213">
            <v>14009.65</v>
          </cell>
          <cell r="I213">
            <v>7927.21</v>
          </cell>
          <cell r="J213">
            <v>2246.87</v>
          </cell>
          <cell r="K213">
            <v>3220.12</v>
          </cell>
          <cell r="L213">
            <v>2207.6799999999998</v>
          </cell>
          <cell r="M213">
            <v>18033.990000000002</v>
          </cell>
          <cell r="N213">
            <v>0</v>
          </cell>
          <cell r="O213">
            <v>0</v>
          </cell>
          <cell r="P213">
            <v>0</v>
          </cell>
        </row>
        <row r="214">
          <cell r="C214">
            <v>2560</v>
          </cell>
          <cell r="E214">
            <v>397290.78</v>
          </cell>
          <cell r="F214">
            <v>397030.78</v>
          </cell>
          <cell r="G214">
            <v>397226.59</v>
          </cell>
          <cell r="H214">
            <v>437384.14</v>
          </cell>
          <cell r="I214">
            <v>616245.6</v>
          </cell>
          <cell r="J214">
            <v>617209.79</v>
          </cell>
          <cell r="K214">
            <v>617954.4</v>
          </cell>
          <cell r="L214">
            <v>589106.4</v>
          </cell>
          <cell r="M214">
            <v>589106.4</v>
          </cell>
          <cell r="N214">
            <v>0</v>
          </cell>
          <cell r="O214">
            <v>0</v>
          </cell>
          <cell r="P214">
            <v>0</v>
          </cell>
        </row>
        <row r="215">
          <cell r="C215">
            <v>2560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</row>
        <row r="216">
          <cell r="E216">
            <v>3000000</v>
          </cell>
          <cell r="F216">
            <v>3000000</v>
          </cell>
          <cell r="G216">
            <v>3000000</v>
          </cell>
          <cell r="H216">
            <v>3000000</v>
          </cell>
          <cell r="I216">
            <v>3000000</v>
          </cell>
          <cell r="J216">
            <v>3000000</v>
          </cell>
          <cell r="K216">
            <v>3000000</v>
          </cell>
          <cell r="L216">
            <v>3000000</v>
          </cell>
          <cell r="M216">
            <v>3000000</v>
          </cell>
          <cell r="N216">
            <v>0</v>
          </cell>
          <cell r="O216">
            <v>0</v>
          </cell>
          <cell r="P216">
            <v>0</v>
          </cell>
        </row>
        <row r="217">
          <cell r="C217">
            <v>2560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  <cell r="P217">
            <v>0</v>
          </cell>
        </row>
        <row r="218">
          <cell r="E218">
            <v>129328.35</v>
          </cell>
          <cell r="F218">
            <v>134704.23000000001</v>
          </cell>
          <cell r="G218">
            <v>9557251.6099999994</v>
          </cell>
          <cell r="H218">
            <v>9557148.1699999999</v>
          </cell>
          <cell r="I218">
            <v>9557231.1099999994</v>
          </cell>
          <cell r="J218">
            <v>9557198.7899999991</v>
          </cell>
          <cell r="K218">
            <v>9557129.3100000005</v>
          </cell>
          <cell r="L218">
            <v>9557248.7599999998</v>
          </cell>
          <cell r="M218">
            <v>9557248.7599999998</v>
          </cell>
          <cell r="N218">
            <v>0</v>
          </cell>
          <cell r="O218">
            <v>0</v>
          </cell>
          <cell r="P218">
            <v>0</v>
          </cell>
        </row>
        <row r="219">
          <cell r="E219">
            <v>17499999</v>
          </cell>
          <cell r="F219">
            <v>17499999</v>
          </cell>
          <cell r="G219">
            <v>17499999</v>
          </cell>
          <cell r="H219">
            <v>17499999</v>
          </cell>
          <cell r="I219">
            <v>17499999</v>
          </cell>
          <cell r="J219">
            <v>17499999</v>
          </cell>
          <cell r="K219">
            <v>17499999</v>
          </cell>
          <cell r="L219">
            <v>17499999</v>
          </cell>
          <cell r="M219">
            <v>17499999</v>
          </cell>
          <cell r="N219">
            <v>0</v>
          </cell>
          <cell r="O219">
            <v>0</v>
          </cell>
          <cell r="P219">
            <v>0</v>
          </cell>
        </row>
        <row r="220">
          <cell r="E220">
            <v>21029350.579999998</v>
          </cell>
          <cell r="F220">
            <v>21058297</v>
          </cell>
          <cell r="G220">
            <v>30461808.02</v>
          </cell>
          <cell r="H220">
            <v>30508540.960000001</v>
          </cell>
          <cell r="I220">
            <v>30681402.920000002</v>
          </cell>
          <cell r="J220">
            <v>30676654.449999999</v>
          </cell>
          <cell r="K220">
            <v>30678302.829999998</v>
          </cell>
          <cell r="L220">
            <v>30648561.84</v>
          </cell>
          <cell r="M220">
            <v>30664388.149999999</v>
          </cell>
          <cell r="N220">
            <v>0</v>
          </cell>
          <cell r="O220">
            <v>0</v>
          </cell>
          <cell r="P220">
            <v>0</v>
          </cell>
        </row>
        <row r="222">
          <cell r="C222">
            <v>2610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</row>
        <row r="223">
          <cell r="C223">
            <v>2610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</row>
        <row r="224">
          <cell r="C224">
            <v>2610</v>
          </cell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</row>
        <row r="225">
          <cell r="C225">
            <v>2610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  <cell r="O225">
            <v>0</v>
          </cell>
          <cell r="P225">
            <v>0</v>
          </cell>
        </row>
        <row r="226">
          <cell r="C226">
            <v>2610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</row>
        <row r="227"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</row>
        <row r="230">
          <cell r="C230">
            <v>2700</v>
          </cell>
          <cell r="E230">
            <v>390663.78</v>
          </cell>
          <cell r="F230">
            <v>23743.85</v>
          </cell>
          <cell r="G230">
            <v>109292.23</v>
          </cell>
          <cell r="H230">
            <v>99672.47</v>
          </cell>
          <cell r="I230">
            <v>213378</v>
          </cell>
          <cell r="J230">
            <v>532651.30000000005</v>
          </cell>
          <cell r="K230">
            <v>312165.61</v>
          </cell>
          <cell r="L230">
            <v>1621781.86</v>
          </cell>
          <cell r="M230">
            <v>-3929366.56</v>
          </cell>
          <cell r="N230">
            <v>0</v>
          </cell>
          <cell r="O230">
            <v>0</v>
          </cell>
          <cell r="P230">
            <v>0</v>
          </cell>
        </row>
        <row r="231">
          <cell r="C231">
            <v>2700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P231">
            <v>0</v>
          </cell>
        </row>
        <row r="232">
          <cell r="C232">
            <v>2700</v>
          </cell>
          <cell r="E232">
            <v>0</v>
          </cell>
          <cell r="F232">
            <v>0</v>
          </cell>
          <cell r="G232">
            <v>0</v>
          </cell>
          <cell r="H232">
            <v>27714.55</v>
          </cell>
          <cell r="I232">
            <v>2528.52</v>
          </cell>
          <cell r="J232">
            <v>6074.41</v>
          </cell>
          <cell r="K232">
            <v>1979.01</v>
          </cell>
          <cell r="L232">
            <v>994.53</v>
          </cell>
          <cell r="M232">
            <v>5919.66</v>
          </cell>
          <cell r="N232">
            <v>0</v>
          </cell>
          <cell r="O232">
            <v>0</v>
          </cell>
          <cell r="P232">
            <v>0</v>
          </cell>
        </row>
        <row r="233">
          <cell r="C233">
            <v>2700</v>
          </cell>
          <cell r="E233">
            <v>47688.41</v>
          </cell>
          <cell r="F233">
            <v>7185.41</v>
          </cell>
          <cell r="G233">
            <v>107184.41</v>
          </cell>
          <cell r="H233">
            <v>106384.41</v>
          </cell>
          <cell r="I233">
            <v>106384.41</v>
          </cell>
          <cell r="J233">
            <v>106384.41</v>
          </cell>
          <cell r="K233">
            <v>225892.14</v>
          </cell>
          <cell r="L233">
            <v>2784.73</v>
          </cell>
          <cell r="M233">
            <v>2784.73</v>
          </cell>
          <cell r="N233">
            <v>0</v>
          </cell>
          <cell r="O233">
            <v>0</v>
          </cell>
          <cell r="P233">
            <v>0</v>
          </cell>
        </row>
        <row r="234">
          <cell r="C234">
            <v>2700</v>
          </cell>
          <cell r="E234">
            <v>3329.57</v>
          </cell>
          <cell r="F234">
            <v>3334.85</v>
          </cell>
          <cell r="G234">
            <v>3330.49</v>
          </cell>
          <cell r="H234">
            <v>3335.95</v>
          </cell>
          <cell r="I234">
            <v>3341.6</v>
          </cell>
          <cell r="J234">
            <v>3347.08</v>
          </cell>
          <cell r="K234">
            <v>3352.75</v>
          </cell>
          <cell r="L234">
            <v>3358.43</v>
          </cell>
          <cell r="M234">
            <v>3358.43</v>
          </cell>
          <cell r="N234">
            <v>0</v>
          </cell>
          <cell r="O234">
            <v>0</v>
          </cell>
          <cell r="P234">
            <v>0</v>
          </cell>
        </row>
        <row r="235">
          <cell r="E235">
            <v>441681.76000000007</v>
          </cell>
          <cell r="F235">
            <v>34264.11</v>
          </cell>
          <cell r="G235">
            <v>219807.13</v>
          </cell>
          <cell r="H235">
            <v>237107.38</v>
          </cell>
          <cell r="I235">
            <v>325632.52999999997</v>
          </cell>
          <cell r="J235">
            <v>648457.20000000007</v>
          </cell>
          <cell r="K235">
            <v>543389.51</v>
          </cell>
          <cell r="L235">
            <v>1628919.55</v>
          </cell>
          <cell r="M235">
            <v>-3917303.7399999998</v>
          </cell>
          <cell r="N235">
            <v>0</v>
          </cell>
          <cell r="O235">
            <v>0</v>
          </cell>
          <cell r="P235">
            <v>0</v>
          </cell>
        </row>
        <row r="237">
          <cell r="C237">
            <v>2700</v>
          </cell>
          <cell r="E237">
            <v>0</v>
          </cell>
          <cell r="F237">
            <v>0</v>
          </cell>
          <cell r="G237">
            <v>0</v>
          </cell>
          <cell r="H237">
            <v>2436556.6</v>
          </cell>
          <cell r="I237">
            <v>438146.28</v>
          </cell>
          <cell r="J237">
            <v>18783.28</v>
          </cell>
          <cell r="K237">
            <v>16059.28</v>
          </cell>
          <cell r="L237">
            <v>3715.8</v>
          </cell>
          <cell r="M237">
            <v>3715.8</v>
          </cell>
          <cell r="N237">
            <v>0</v>
          </cell>
          <cell r="O237">
            <v>0</v>
          </cell>
          <cell r="P237">
            <v>0</v>
          </cell>
        </row>
        <row r="238">
          <cell r="C238">
            <v>2700</v>
          </cell>
          <cell r="E238">
            <v>0</v>
          </cell>
          <cell r="F238">
            <v>0</v>
          </cell>
          <cell r="G238">
            <v>0</v>
          </cell>
          <cell r="H238">
            <v>1605600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</row>
        <row r="239">
          <cell r="C239">
            <v>2700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</row>
        <row r="240">
          <cell r="C240">
            <v>2700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</row>
        <row r="241">
          <cell r="C241">
            <v>2700</v>
          </cell>
          <cell r="E241">
            <v>2431621.1200000001</v>
          </cell>
          <cell r="F241">
            <v>587084.96</v>
          </cell>
          <cell r="G241">
            <v>16596.88</v>
          </cell>
          <cell r="H241">
            <v>582328.43999999994</v>
          </cell>
          <cell r="I241">
            <v>184439.28</v>
          </cell>
          <cell r="J241">
            <v>128654.24</v>
          </cell>
          <cell r="K241">
            <v>356025.92</v>
          </cell>
          <cell r="L241">
            <v>376.72</v>
          </cell>
          <cell r="M241">
            <v>6044707.3200000003</v>
          </cell>
          <cell r="N241">
            <v>0</v>
          </cell>
          <cell r="O241">
            <v>0</v>
          </cell>
          <cell r="P241">
            <v>0</v>
          </cell>
        </row>
        <row r="242">
          <cell r="C242">
            <v>2700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5.76</v>
          </cell>
          <cell r="J242">
            <v>5.78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  <cell r="O242">
            <v>0</v>
          </cell>
          <cell r="P242">
            <v>0</v>
          </cell>
        </row>
        <row r="243">
          <cell r="C243">
            <v>2700</v>
          </cell>
          <cell r="E243">
            <v>0</v>
          </cell>
          <cell r="F243">
            <v>0</v>
          </cell>
          <cell r="G243">
            <v>13271.21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</row>
        <row r="244">
          <cell r="C244">
            <v>2700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22787.919999999998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</row>
        <row r="245">
          <cell r="C245">
            <v>2700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0.25</v>
          </cell>
          <cell r="L245">
            <v>0.24</v>
          </cell>
          <cell r="M245">
            <v>0.24</v>
          </cell>
          <cell r="N245">
            <v>0</v>
          </cell>
          <cell r="O245">
            <v>0</v>
          </cell>
          <cell r="P245">
            <v>0</v>
          </cell>
        </row>
        <row r="246">
          <cell r="C246">
            <v>2700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</row>
        <row r="247">
          <cell r="C247">
            <v>2700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</row>
        <row r="248">
          <cell r="C248">
            <v>2700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</row>
        <row r="249">
          <cell r="C249">
            <v>2700</v>
          </cell>
          <cell r="E249">
            <v>64448.959999999999</v>
          </cell>
          <cell r="F249">
            <v>56865.32</v>
          </cell>
          <cell r="G249">
            <v>43450.64</v>
          </cell>
          <cell r="H249">
            <v>33403.199999999997</v>
          </cell>
          <cell r="I249">
            <v>20202.64</v>
          </cell>
          <cell r="J249">
            <v>44385.04</v>
          </cell>
          <cell r="K249">
            <v>34197.800000000003</v>
          </cell>
          <cell r="L249">
            <v>29319.64</v>
          </cell>
          <cell r="M249">
            <v>29319.64</v>
          </cell>
          <cell r="N249">
            <v>0</v>
          </cell>
          <cell r="O249">
            <v>0</v>
          </cell>
          <cell r="P249">
            <v>0</v>
          </cell>
        </row>
        <row r="250">
          <cell r="C250">
            <v>2700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</row>
        <row r="251">
          <cell r="C251">
            <v>2700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</row>
        <row r="252">
          <cell r="C252">
            <v>2700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428.05</v>
          </cell>
          <cell r="K252">
            <v>421.7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  <cell r="P252">
            <v>0</v>
          </cell>
        </row>
        <row r="253">
          <cell r="C253">
            <v>2700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</row>
        <row r="254">
          <cell r="C254">
            <v>2700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</row>
        <row r="255">
          <cell r="C255">
            <v>2700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</row>
        <row r="256">
          <cell r="C256">
            <v>2700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</row>
        <row r="257">
          <cell r="C257">
            <v>2700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5108620.24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</row>
        <row r="258">
          <cell r="C258">
            <v>2700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20000000</v>
          </cell>
          <cell r="M258">
            <v>20000000</v>
          </cell>
          <cell r="N258">
            <v>0</v>
          </cell>
          <cell r="O258">
            <v>0</v>
          </cell>
          <cell r="P258">
            <v>0</v>
          </cell>
        </row>
        <row r="259">
          <cell r="C259">
            <v>2700</v>
          </cell>
          <cell r="E259">
            <v>18607.84</v>
          </cell>
          <cell r="F259">
            <v>18607.84</v>
          </cell>
          <cell r="G259">
            <v>18607.84</v>
          </cell>
          <cell r="H259">
            <v>18607.84</v>
          </cell>
          <cell r="I259">
            <v>18607.84</v>
          </cell>
          <cell r="J259">
            <v>18607.84</v>
          </cell>
          <cell r="K259">
            <v>320290.15999999997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</row>
        <row r="260">
          <cell r="C260">
            <v>2700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</row>
        <row r="261">
          <cell r="C261">
            <v>2700</v>
          </cell>
          <cell r="E261">
            <v>17.64</v>
          </cell>
          <cell r="F261">
            <v>17.600000000000001</v>
          </cell>
          <cell r="G261">
            <v>17.7</v>
          </cell>
          <cell r="H261">
            <v>17.690000000000001</v>
          </cell>
          <cell r="I261">
            <v>17.850000000000001</v>
          </cell>
          <cell r="J261">
            <v>17.920000000000002</v>
          </cell>
          <cell r="K261">
            <v>18.18</v>
          </cell>
          <cell r="L261">
            <v>18.18</v>
          </cell>
          <cell r="M261">
            <v>18.18</v>
          </cell>
          <cell r="N261">
            <v>0</v>
          </cell>
          <cell r="O261">
            <v>0</v>
          </cell>
          <cell r="P261">
            <v>0</v>
          </cell>
        </row>
        <row r="262">
          <cell r="E262">
            <v>2514695.56</v>
          </cell>
          <cell r="F262">
            <v>662575.71999999986</v>
          </cell>
          <cell r="G262">
            <v>91944.26999999999</v>
          </cell>
          <cell r="H262">
            <v>4676513.7700000005</v>
          </cell>
          <cell r="I262">
            <v>661419.65</v>
          </cell>
          <cell r="J262">
            <v>5319502.3899999997</v>
          </cell>
          <cell r="K262">
            <v>749801.21000000008</v>
          </cell>
          <cell r="L262">
            <v>20033430.579999998</v>
          </cell>
          <cell r="M262">
            <v>26077761.18</v>
          </cell>
          <cell r="N262">
            <v>0</v>
          </cell>
          <cell r="O262">
            <v>0</v>
          </cell>
          <cell r="P262">
            <v>0</v>
          </cell>
        </row>
        <row r="264">
          <cell r="C264">
            <v>2700</v>
          </cell>
          <cell r="E264">
            <v>7110.81</v>
          </cell>
          <cell r="F264">
            <v>16594.64</v>
          </cell>
          <cell r="G264">
            <v>41192.94</v>
          </cell>
          <cell r="H264">
            <v>6478.29</v>
          </cell>
          <cell r="I264">
            <v>42012.69</v>
          </cell>
          <cell r="J264">
            <v>773.14</v>
          </cell>
          <cell r="K264">
            <v>14498.93</v>
          </cell>
          <cell r="L264">
            <v>10175.51</v>
          </cell>
          <cell r="M264">
            <v>17209.849999999999</v>
          </cell>
          <cell r="N264">
            <v>0</v>
          </cell>
          <cell r="O264">
            <v>0</v>
          </cell>
          <cell r="P264">
            <v>0</v>
          </cell>
        </row>
        <row r="265">
          <cell r="C265">
            <v>2700</v>
          </cell>
          <cell r="E265">
            <v>9724.56</v>
          </cell>
          <cell r="F265">
            <v>9006.94</v>
          </cell>
          <cell r="G265">
            <v>30893.599999999999</v>
          </cell>
          <cell r="H265">
            <v>17960.41</v>
          </cell>
          <cell r="I265">
            <v>12617.04</v>
          </cell>
          <cell r="J265">
            <v>25901.11</v>
          </cell>
          <cell r="K265">
            <v>24215.35</v>
          </cell>
          <cell r="L265">
            <v>22313.02</v>
          </cell>
          <cell r="M265">
            <v>22313.02</v>
          </cell>
          <cell r="N265">
            <v>0</v>
          </cell>
          <cell r="O265">
            <v>0</v>
          </cell>
          <cell r="P265">
            <v>0</v>
          </cell>
        </row>
        <row r="266">
          <cell r="E266">
            <v>16835.37</v>
          </cell>
          <cell r="F266">
            <v>25601.58</v>
          </cell>
          <cell r="G266">
            <v>72086.540000000008</v>
          </cell>
          <cell r="H266">
            <v>24438.7</v>
          </cell>
          <cell r="I266">
            <v>54629.73</v>
          </cell>
          <cell r="J266">
            <v>26674.25</v>
          </cell>
          <cell r="K266">
            <v>38714.28</v>
          </cell>
          <cell r="L266">
            <v>32488.53</v>
          </cell>
          <cell r="M266">
            <v>39522.869999999995</v>
          </cell>
          <cell r="N266">
            <v>0</v>
          </cell>
          <cell r="O266">
            <v>0</v>
          </cell>
          <cell r="P266">
            <v>0</v>
          </cell>
        </row>
        <row r="267">
          <cell r="C267">
            <v>2700</v>
          </cell>
          <cell r="E267">
            <v>560000</v>
          </cell>
          <cell r="F267">
            <v>560000</v>
          </cell>
          <cell r="G267">
            <v>560000</v>
          </cell>
          <cell r="H267">
            <v>560000</v>
          </cell>
          <cell r="I267">
            <v>560000</v>
          </cell>
          <cell r="J267">
            <v>560000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</row>
        <row r="269">
          <cell r="C269">
            <v>2900</v>
          </cell>
          <cell r="E269">
            <v>521356.91</v>
          </cell>
          <cell r="F269">
            <v>640525.93999999994</v>
          </cell>
          <cell r="G269">
            <v>437427.13</v>
          </cell>
          <cell r="H269">
            <v>282175.26</v>
          </cell>
          <cell r="I269">
            <v>392056.01</v>
          </cell>
          <cell r="J269">
            <v>247145.34</v>
          </cell>
          <cell r="K269">
            <v>92905.22</v>
          </cell>
          <cell r="L269">
            <v>454664.54</v>
          </cell>
          <cell r="M269">
            <v>480582.54</v>
          </cell>
          <cell r="N269">
            <v>0</v>
          </cell>
          <cell r="O269">
            <v>0</v>
          </cell>
          <cell r="P269">
            <v>0</v>
          </cell>
        </row>
        <row r="270">
          <cell r="C270">
            <v>2900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P270">
            <v>0</v>
          </cell>
        </row>
        <row r="271">
          <cell r="C271">
            <v>2900</v>
          </cell>
          <cell r="E271">
            <v>119850.01</v>
          </cell>
          <cell r="F271">
            <v>96104.75</v>
          </cell>
          <cell r="G271">
            <v>67132.28</v>
          </cell>
          <cell r="H271">
            <v>77801.58</v>
          </cell>
          <cell r="I271">
            <v>67898.67</v>
          </cell>
          <cell r="J271">
            <v>57497.96</v>
          </cell>
          <cell r="K271">
            <v>47066.83</v>
          </cell>
          <cell r="L271">
            <v>36884.92</v>
          </cell>
          <cell r="M271">
            <v>36884.92</v>
          </cell>
          <cell r="N271">
            <v>0</v>
          </cell>
          <cell r="O271">
            <v>0</v>
          </cell>
          <cell r="P271">
            <v>0</v>
          </cell>
        </row>
        <row r="272">
          <cell r="C272">
            <v>2900</v>
          </cell>
          <cell r="E272">
            <v>134947.70000000001</v>
          </cell>
          <cell r="F272">
            <v>127027.07</v>
          </cell>
          <cell r="G272">
            <v>119106.44</v>
          </cell>
          <cell r="H272">
            <v>111185.81</v>
          </cell>
          <cell r="I272">
            <v>103265.18</v>
          </cell>
          <cell r="J272">
            <v>95344.55</v>
          </cell>
          <cell r="K272">
            <v>87423.92</v>
          </cell>
          <cell r="L272">
            <v>79503.289999999994</v>
          </cell>
          <cell r="M272">
            <v>79503.289999999994</v>
          </cell>
          <cell r="N272">
            <v>0</v>
          </cell>
          <cell r="O272">
            <v>0</v>
          </cell>
          <cell r="P272">
            <v>0</v>
          </cell>
        </row>
        <row r="273">
          <cell r="C273">
            <v>2900</v>
          </cell>
          <cell r="E273">
            <v>8899.7199999999993</v>
          </cell>
          <cell r="F273">
            <v>8869.65</v>
          </cell>
          <cell r="G273">
            <v>8839.58</v>
          </cell>
          <cell r="H273">
            <v>8809.51</v>
          </cell>
          <cell r="I273">
            <v>8779.44</v>
          </cell>
          <cell r="J273">
            <v>8749.3700000000008</v>
          </cell>
          <cell r="K273">
            <v>8719.2999999999993</v>
          </cell>
          <cell r="L273">
            <v>82011.23</v>
          </cell>
          <cell r="M273">
            <v>82011.23</v>
          </cell>
          <cell r="N273">
            <v>0</v>
          </cell>
          <cell r="O273">
            <v>0</v>
          </cell>
          <cell r="P273">
            <v>0</v>
          </cell>
        </row>
        <row r="274">
          <cell r="C274">
            <v>2900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  <cell r="L274">
            <v>232654.11</v>
          </cell>
          <cell r="M274">
            <v>232654.11</v>
          </cell>
          <cell r="N274">
            <v>0</v>
          </cell>
          <cell r="O274">
            <v>0</v>
          </cell>
          <cell r="P274">
            <v>0</v>
          </cell>
        </row>
        <row r="275">
          <cell r="E275">
            <v>785054.33999999985</v>
          </cell>
          <cell r="F275">
            <v>872527.41</v>
          </cell>
          <cell r="G275">
            <v>632505.43000000005</v>
          </cell>
          <cell r="H275">
            <v>479972.16000000003</v>
          </cell>
          <cell r="I275">
            <v>571999.29999999993</v>
          </cell>
          <cell r="J275">
            <v>408737.22</v>
          </cell>
          <cell r="K275">
            <v>236115.26999999996</v>
          </cell>
          <cell r="L275">
            <v>653063.98</v>
          </cell>
          <cell r="M275">
            <v>678981.98</v>
          </cell>
          <cell r="N275">
            <v>0</v>
          </cell>
          <cell r="O275">
            <v>0</v>
          </cell>
          <cell r="P275">
            <v>0</v>
          </cell>
        </row>
        <row r="276">
          <cell r="E276">
            <v>438178790.06999975</v>
          </cell>
          <cell r="F276">
            <v>435284325.91000026</v>
          </cell>
          <cell r="G276">
            <v>434156655.75000012</v>
          </cell>
          <cell r="H276">
            <v>417317962.86000007</v>
          </cell>
          <cell r="I276">
            <v>418502390.59000003</v>
          </cell>
          <cell r="J276">
            <v>408355226.5800001</v>
          </cell>
          <cell r="K276">
            <v>414247334.29000008</v>
          </cell>
          <cell r="L276">
            <v>410448274.13999987</v>
          </cell>
          <cell r="M276">
            <v>392960941.04000002</v>
          </cell>
          <cell r="N276">
            <v>0</v>
          </cell>
          <cell r="O276">
            <v>0</v>
          </cell>
          <cell r="P276">
            <v>0</v>
          </cell>
        </row>
        <row r="278">
          <cell r="C278">
            <v>3010</v>
          </cell>
          <cell r="E278">
            <v>-220800000</v>
          </cell>
          <cell r="F278">
            <v>-220800000</v>
          </cell>
          <cell r="G278">
            <v>-220800000</v>
          </cell>
          <cell r="H278">
            <v>-220800000</v>
          </cell>
          <cell r="I278">
            <v>-220800000</v>
          </cell>
          <cell r="J278">
            <v>-220800000</v>
          </cell>
          <cell r="K278">
            <v>-220800000</v>
          </cell>
          <cell r="L278">
            <v>-220800000</v>
          </cell>
          <cell r="M278">
            <v>-220800000</v>
          </cell>
          <cell r="N278">
            <v>0</v>
          </cell>
          <cell r="O278">
            <v>0</v>
          </cell>
          <cell r="P278">
            <v>0</v>
          </cell>
        </row>
        <row r="279">
          <cell r="C279">
            <v>3100</v>
          </cell>
          <cell r="E279">
            <v>-79815</v>
          </cell>
          <cell r="F279">
            <v>-79815</v>
          </cell>
          <cell r="G279">
            <v>-79815</v>
          </cell>
          <cell r="H279">
            <v>-79815</v>
          </cell>
          <cell r="I279">
            <v>-79815</v>
          </cell>
          <cell r="J279">
            <v>-79815</v>
          </cell>
          <cell r="K279">
            <v>-79815</v>
          </cell>
          <cell r="L279">
            <v>-79815</v>
          </cell>
          <cell r="M279">
            <v>-79815</v>
          </cell>
          <cell r="N279">
            <v>0</v>
          </cell>
          <cell r="O279">
            <v>0</v>
          </cell>
          <cell r="P279">
            <v>0</v>
          </cell>
        </row>
        <row r="280">
          <cell r="C280">
            <v>3200</v>
          </cell>
          <cell r="E280">
            <v>-6326400</v>
          </cell>
          <cell r="F280">
            <v>-6326400</v>
          </cell>
          <cell r="G280">
            <v>-6326400</v>
          </cell>
          <cell r="H280">
            <v>-6326400</v>
          </cell>
          <cell r="I280">
            <v>-6326400</v>
          </cell>
          <cell r="J280">
            <v>-6326400</v>
          </cell>
          <cell r="K280">
            <v>-6326400</v>
          </cell>
          <cell r="L280">
            <v>-6326400</v>
          </cell>
          <cell r="M280">
            <v>-6326400</v>
          </cell>
          <cell r="N280">
            <v>0</v>
          </cell>
          <cell r="O280">
            <v>0</v>
          </cell>
          <cell r="P280">
            <v>0</v>
          </cell>
        </row>
        <row r="282">
          <cell r="C282">
            <v>3300</v>
          </cell>
          <cell r="E282">
            <v>-4793251</v>
          </cell>
          <cell r="F282">
            <v>-4793251</v>
          </cell>
          <cell r="G282">
            <v>-4793251</v>
          </cell>
          <cell r="H282">
            <v>-4793251</v>
          </cell>
          <cell r="I282">
            <v>-4793251</v>
          </cell>
          <cell r="J282">
            <v>-4793251</v>
          </cell>
          <cell r="K282">
            <v>-4793251</v>
          </cell>
          <cell r="L282">
            <v>-4793251</v>
          </cell>
          <cell r="M282">
            <v>-4793251</v>
          </cell>
          <cell r="N282">
            <v>0</v>
          </cell>
          <cell r="O282">
            <v>0</v>
          </cell>
          <cell r="P282">
            <v>0</v>
          </cell>
        </row>
        <row r="283">
          <cell r="C283">
            <v>3320</v>
          </cell>
          <cell r="E283">
            <v>-50409903.119999997</v>
          </cell>
          <cell r="F283">
            <v>-50409903.119999997</v>
          </cell>
          <cell r="G283">
            <v>-50409903.119999997</v>
          </cell>
          <cell r="H283">
            <v>-50409903.119999997</v>
          </cell>
          <cell r="I283">
            <v>-50409903.119999997</v>
          </cell>
          <cell r="J283">
            <v>-50409903.119999997</v>
          </cell>
          <cell r="K283">
            <v>-50409903.119999997</v>
          </cell>
          <cell r="L283">
            <v>-50409903.119999997</v>
          </cell>
          <cell r="M283">
            <v>-50409903.119999997</v>
          </cell>
          <cell r="N283">
            <v>0</v>
          </cell>
          <cell r="O283">
            <v>0</v>
          </cell>
          <cell r="P283">
            <v>0</v>
          </cell>
        </row>
        <row r="284">
          <cell r="E284">
            <v>-55203154.119999997</v>
          </cell>
          <cell r="F284">
            <v>-55203154.119999997</v>
          </cell>
          <cell r="G284">
            <v>-55203154.119999997</v>
          </cell>
          <cell r="H284">
            <v>-55203154.119999997</v>
          </cell>
          <cell r="I284">
            <v>-55203154.119999997</v>
          </cell>
          <cell r="J284">
            <v>-55203154.119999997</v>
          </cell>
          <cell r="K284">
            <v>-55203154.119999997</v>
          </cell>
          <cell r="L284">
            <v>-55203154.119999997</v>
          </cell>
          <cell r="M284">
            <v>-55203154.119999997</v>
          </cell>
          <cell r="N284">
            <v>0</v>
          </cell>
          <cell r="O284">
            <v>0</v>
          </cell>
          <cell r="P284">
            <v>0</v>
          </cell>
        </row>
        <row r="286">
          <cell r="C286">
            <v>3400</v>
          </cell>
          <cell r="E286">
            <v>-25183801.379999999</v>
          </cell>
          <cell r="F286">
            <v>-25183801.379999999</v>
          </cell>
          <cell r="G286">
            <v>-25183801.379999999</v>
          </cell>
          <cell r="H286">
            <v>-25183801.379999999</v>
          </cell>
          <cell r="I286">
            <v>-25183801.379999999</v>
          </cell>
          <cell r="J286">
            <v>-25183801.379999999</v>
          </cell>
          <cell r="K286">
            <v>-25183801.379999999</v>
          </cell>
          <cell r="L286">
            <v>-25183801.379999999</v>
          </cell>
          <cell r="M286">
            <v>-25183801.379999999</v>
          </cell>
          <cell r="N286">
            <v>0</v>
          </cell>
          <cell r="O286">
            <v>0</v>
          </cell>
          <cell r="P286">
            <v>0</v>
          </cell>
        </row>
        <row r="287">
          <cell r="C287">
            <v>3420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</row>
        <row r="288">
          <cell r="C288">
            <v>3420</v>
          </cell>
          <cell r="E288">
            <v>-25183801.379999999</v>
          </cell>
          <cell r="F288">
            <v>-25183801.379999999</v>
          </cell>
          <cell r="G288">
            <v>-25183801.379999999</v>
          </cell>
          <cell r="H288">
            <v>-25183801.379999999</v>
          </cell>
          <cell r="I288">
            <v>-25183801.379999999</v>
          </cell>
          <cell r="J288">
            <v>-25183801.379999999</v>
          </cell>
          <cell r="K288">
            <v>-25183801.379999999</v>
          </cell>
          <cell r="L288">
            <v>-25183801.379999999</v>
          </cell>
          <cell r="M288">
            <v>-25183801.379999999</v>
          </cell>
          <cell r="N288">
            <v>0</v>
          </cell>
          <cell r="O288">
            <v>0</v>
          </cell>
          <cell r="P288">
            <v>0</v>
          </cell>
        </row>
        <row r="289">
          <cell r="E289">
            <v>-307593170.5</v>
          </cell>
          <cell r="F289">
            <v>-307593170.5</v>
          </cell>
          <cell r="G289">
            <v>-307593170.5</v>
          </cell>
          <cell r="H289">
            <v>-307593170.5</v>
          </cell>
          <cell r="I289">
            <v>-307593170.5</v>
          </cell>
          <cell r="J289">
            <v>-307593170.5</v>
          </cell>
          <cell r="K289">
            <v>-307593170.5</v>
          </cell>
          <cell r="L289">
            <v>-307593170.5</v>
          </cell>
          <cell r="M289">
            <v>-307593170.5</v>
          </cell>
          <cell r="N289">
            <v>0</v>
          </cell>
          <cell r="O289">
            <v>0</v>
          </cell>
          <cell r="P289">
            <v>0</v>
          </cell>
        </row>
        <row r="292">
          <cell r="E292">
            <v>-56565957.469999999</v>
          </cell>
          <cell r="F292">
            <v>-55970575.789999999</v>
          </cell>
          <cell r="G292">
            <v>-56441763.210000001</v>
          </cell>
          <cell r="H292">
            <v>-54599395.619999997</v>
          </cell>
          <cell r="I292">
            <v>-51637530.130000003</v>
          </cell>
          <cell r="J292">
            <v>-51943398.479999997</v>
          </cell>
          <cell r="K292">
            <v>-51938204.899999999</v>
          </cell>
          <cell r="L292">
            <v>-51469231.07</v>
          </cell>
          <cell r="M292">
            <v>-51469231.07</v>
          </cell>
          <cell r="N292">
            <v>0</v>
          </cell>
          <cell r="O292">
            <v>0</v>
          </cell>
          <cell r="P292">
            <v>0</v>
          </cell>
        </row>
        <row r="293">
          <cell r="C293">
            <v>4400</v>
          </cell>
          <cell r="E293">
            <v>-31320704.07</v>
          </cell>
          <cell r="F293">
            <v>-45319354.07</v>
          </cell>
          <cell r="G293">
            <v>-27856166.75</v>
          </cell>
          <cell r="H293">
            <v>-28891788.07</v>
          </cell>
          <cell r="I293">
            <v>-36884488.07</v>
          </cell>
          <cell r="J293">
            <v>-31283288.07</v>
          </cell>
          <cell r="K293">
            <v>-30539166.23</v>
          </cell>
          <cell r="L293">
            <v>-31112659.149999999</v>
          </cell>
          <cell r="M293">
            <v>-31111159.149999999</v>
          </cell>
          <cell r="N293">
            <v>0</v>
          </cell>
          <cell r="O293">
            <v>0</v>
          </cell>
          <cell r="P293">
            <v>0</v>
          </cell>
        </row>
        <row r="294">
          <cell r="E294">
            <v>-16792053.800000001</v>
          </cell>
          <cell r="F294">
            <v>-16028654.130000001</v>
          </cell>
          <cell r="G294">
            <v>-15424346.49</v>
          </cell>
          <cell r="H294">
            <v>-14590359.789999999</v>
          </cell>
          <cell r="I294">
            <v>-14176446.439999999</v>
          </cell>
          <cell r="J294">
            <v>-13828438.73</v>
          </cell>
          <cell r="K294">
            <v>-13335597.949999999</v>
          </cell>
          <cell r="L294">
            <v>-12651548.27</v>
          </cell>
          <cell r="M294">
            <v>-12651548.27</v>
          </cell>
          <cell r="N294">
            <v>0</v>
          </cell>
          <cell r="O294">
            <v>0</v>
          </cell>
          <cell r="P294">
            <v>0</v>
          </cell>
        </row>
        <row r="295">
          <cell r="E295">
            <v>-104678715.33999999</v>
          </cell>
          <cell r="F295">
            <v>-117318583.98999999</v>
          </cell>
          <cell r="G295">
            <v>-99722276.450000003</v>
          </cell>
          <cell r="H295">
            <v>-98081543.479999989</v>
          </cell>
          <cell r="I295">
            <v>-102698464.64</v>
          </cell>
          <cell r="J295">
            <v>-97055125.280000001</v>
          </cell>
          <cell r="K295">
            <v>-95812969.079999998</v>
          </cell>
          <cell r="L295">
            <v>-95233438.489999995</v>
          </cell>
          <cell r="M295">
            <v>-95231938.489999995</v>
          </cell>
          <cell r="N295">
            <v>0</v>
          </cell>
          <cell r="O295">
            <v>0</v>
          </cell>
          <cell r="P295">
            <v>0</v>
          </cell>
        </row>
        <row r="296">
          <cell r="C296">
            <v>4200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P296">
            <v>0</v>
          </cell>
        </row>
        <row r="298"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</row>
        <row r="300">
          <cell r="C300">
            <v>4400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</row>
        <row r="301">
          <cell r="C301">
            <v>4400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</row>
        <row r="302">
          <cell r="C302">
            <v>4410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</row>
        <row r="303">
          <cell r="C303">
            <v>4400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</row>
        <row r="304">
          <cell r="C304">
            <v>4410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  <cell r="P304">
            <v>0</v>
          </cell>
        </row>
        <row r="305"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P305">
            <v>0</v>
          </cell>
        </row>
        <row r="306">
          <cell r="C306">
            <v>4410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-856258.58</v>
          </cell>
          <cell r="L306">
            <v>-856258.58</v>
          </cell>
          <cell r="M306">
            <v>-856258.58</v>
          </cell>
          <cell r="N306">
            <v>0</v>
          </cell>
          <cell r="O306">
            <v>0</v>
          </cell>
          <cell r="P306">
            <v>0</v>
          </cell>
        </row>
        <row r="307">
          <cell r="C307">
            <v>4900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-99104.44</v>
          </cell>
          <cell r="L307">
            <v>-198208.88</v>
          </cell>
          <cell r="M307">
            <v>-198208.88</v>
          </cell>
          <cell r="N307">
            <v>0</v>
          </cell>
          <cell r="O307">
            <v>0</v>
          </cell>
          <cell r="P307">
            <v>0</v>
          </cell>
        </row>
        <row r="308">
          <cell r="E308">
            <v>-27995625.34</v>
          </cell>
          <cell r="F308">
            <v>-16645829.189999999</v>
          </cell>
          <cell r="G308">
            <v>-38223554.409999996</v>
          </cell>
          <cell r="H308">
            <v>-28358969.890000001</v>
          </cell>
          <cell r="I308">
            <v>-35079303.859999999</v>
          </cell>
          <cell r="J308">
            <v>-37614277.009999998</v>
          </cell>
          <cell r="K308">
            <v>-45927748.219999999</v>
          </cell>
          <cell r="L308">
            <v>-47498351.579999998</v>
          </cell>
          <cell r="M308">
            <v>-33845253.509999998</v>
          </cell>
          <cell r="N308">
            <v>0</v>
          </cell>
          <cell r="O308">
            <v>0</v>
          </cell>
          <cell r="P308">
            <v>0</v>
          </cell>
        </row>
        <row r="311">
          <cell r="C311">
            <v>4700</v>
          </cell>
          <cell r="E311">
            <v>0</v>
          </cell>
          <cell r="F311">
            <v>-35427.35</v>
          </cell>
          <cell r="G311">
            <v>0</v>
          </cell>
          <cell r="H311">
            <v>0</v>
          </cell>
          <cell r="I311">
            <v>-423.65</v>
          </cell>
          <cell r="J311">
            <v>0</v>
          </cell>
          <cell r="K311">
            <v>-18666.599999999999</v>
          </cell>
          <cell r="L311">
            <v>-3999</v>
          </cell>
          <cell r="M311">
            <v>-3999</v>
          </cell>
          <cell r="N311">
            <v>0</v>
          </cell>
          <cell r="O311">
            <v>0</v>
          </cell>
          <cell r="P311">
            <v>0</v>
          </cell>
        </row>
        <row r="312">
          <cell r="C312">
            <v>4700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-0.02</v>
          </cell>
          <cell r="J312">
            <v>-0.02</v>
          </cell>
          <cell r="K312">
            <v>-0.02</v>
          </cell>
          <cell r="L312">
            <v>-0.02</v>
          </cell>
          <cell r="M312">
            <v>-61573.25</v>
          </cell>
          <cell r="N312">
            <v>0</v>
          </cell>
          <cell r="O312">
            <v>0</v>
          </cell>
          <cell r="P312">
            <v>0</v>
          </cell>
        </row>
        <row r="313">
          <cell r="C313">
            <v>4700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31339.88</v>
          </cell>
          <cell r="N313">
            <v>0</v>
          </cell>
          <cell r="O313">
            <v>0</v>
          </cell>
          <cell r="P313">
            <v>0</v>
          </cell>
        </row>
        <row r="314">
          <cell r="C314">
            <v>2560</v>
          </cell>
          <cell r="E314">
            <v>3550517.22</v>
          </cell>
          <cell r="F314">
            <v>2410676.48</v>
          </cell>
          <cell r="G314">
            <v>3206359.44</v>
          </cell>
          <cell r="H314">
            <v>5291363.32</v>
          </cell>
          <cell r="I314">
            <v>9372437.0800000001</v>
          </cell>
          <cell r="J314">
            <v>8674453.4800000004</v>
          </cell>
          <cell r="K314">
            <v>8216516.54</v>
          </cell>
          <cell r="L314">
            <v>9380356.4800000004</v>
          </cell>
          <cell r="M314">
            <v>9276982.3900000006</v>
          </cell>
          <cell r="N314">
            <v>0</v>
          </cell>
          <cell r="O314">
            <v>0</v>
          </cell>
          <cell r="P314">
            <v>0</v>
          </cell>
        </row>
        <row r="315">
          <cell r="C315">
            <v>4700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  <cell r="P315">
            <v>0</v>
          </cell>
        </row>
        <row r="316">
          <cell r="C316">
            <v>2560</v>
          </cell>
          <cell r="E316">
            <v>4545458</v>
          </cell>
          <cell r="F316">
            <v>7020334</v>
          </cell>
          <cell r="G316">
            <v>8336051</v>
          </cell>
          <cell r="H316">
            <v>8285241</v>
          </cell>
          <cell r="I316">
            <v>8107514</v>
          </cell>
          <cell r="J316">
            <v>10896088</v>
          </cell>
          <cell r="K316">
            <v>10797563</v>
          </cell>
          <cell r="L316">
            <v>10639497</v>
          </cell>
          <cell r="M316">
            <v>10639497</v>
          </cell>
          <cell r="N316">
            <v>0</v>
          </cell>
          <cell r="O316">
            <v>0</v>
          </cell>
          <cell r="P316">
            <v>0</v>
          </cell>
        </row>
        <row r="317">
          <cell r="C317">
            <v>4700</v>
          </cell>
          <cell r="E317">
            <v>-4548008</v>
          </cell>
          <cell r="F317">
            <v>-7022884</v>
          </cell>
          <cell r="G317">
            <v>-8336051</v>
          </cell>
          <cell r="H317">
            <v>-8285241</v>
          </cell>
          <cell r="I317">
            <v>-8094511</v>
          </cell>
          <cell r="J317">
            <v>-10896088</v>
          </cell>
          <cell r="K317">
            <v>-10797563</v>
          </cell>
          <cell r="L317">
            <v>-10639497</v>
          </cell>
          <cell r="M317">
            <v>-6444515.4699999997</v>
          </cell>
          <cell r="N317">
            <v>0</v>
          </cell>
          <cell r="O317">
            <v>0</v>
          </cell>
          <cell r="P317">
            <v>0</v>
          </cell>
        </row>
        <row r="318">
          <cell r="C318">
            <v>4700</v>
          </cell>
          <cell r="E318">
            <v>-710425.15</v>
          </cell>
          <cell r="F318">
            <v>-714605.33</v>
          </cell>
          <cell r="G318">
            <v>-602706.19999999995</v>
          </cell>
          <cell r="H318">
            <v>-664733.79</v>
          </cell>
          <cell r="I318">
            <v>-670441.53</v>
          </cell>
          <cell r="J318">
            <v>-531331.29</v>
          </cell>
          <cell r="K318">
            <v>-559368.61</v>
          </cell>
          <cell r="L318">
            <v>-566229.9</v>
          </cell>
          <cell r="M318">
            <v>-567029.9</v>
          </cell>
          <cell r="N318">
            <v>0</v>
          </cell>
          <cell r="O318">
            <v>0</v>
          </cell>
          <cell r="P318">
            <v>0</v>
          </cell>
        </row>
        <row r="319">
          <cell r="C319">
            <v>4700</v>
          </cell>
          <cell r="E319">
            <v>-50000</v>
          </cell>
          <cell r="F319">
            <v>-100000</v>
          </cell>
          <cell r="G319">
            <v>-100000</v>
          </cell>
          <cell r="H319">
            <v>-43632.73</v>
          </cell>
          <cell r="I319">
            <v>-73632.73</v>
          </cell>
          <cell r="J319">
            <v>-73632.73</v>
          </cell>
          <cell r="K319">
            <v>-22158.79</v>
          </cell>
          <cell r="L319">
            <v>-22158.79</v>
          </cell>
          <cell r="M319">
            <v>-22158.79</v>
          </cell>
          <cell r="N319">
            <v>0</v>
          </cell>
          <cell r="O319">
            <v>0</v>
          </cell>
          <cell r="P319">
            <v>0</v>
          </cell>
        </row>
        <row r="320">
          <cell r="C320">
            <v>4700</v>
          </cell>
          <cell r="E320">
            <v>-185192.57</v>
          </cell>
          <cell r="F320">
            <v>-175693.62</v>
          </cell>
          <cell r="G320">
            <v>-197623.02</v>
          </cell>
          <cell r="H320">
            <v>-139913.94</v>
          </cell>
          <cell r="I320">
            <v>-134453.54999999999</v>
          </cell>
          <cell r="J320">
            <v>-213020.03</v>
          </cell>
          <cell r="K320">
            <v>-154319.67000000001</v>
          </cell>
          <cell r="L320">
            <v>-192860</v>
          </cell>
          <cell r="M320">
            <v>-192860</v>
          </cell>
          <cell r="N320">
            <v>0</v>
          </cell>
          <cell r="O320">
            <v>0</v>
          </cell>
          <cell r="P320">
            <v>0</v>
          </cell>
        </row>
        <row r="321">
          <cell r="C321">
            <v>4700</v>
          </cell>
          <cell r="E321">
            <v>0</v>
          </cell>
          <cell r="F321">
            <v>-771029</v>
          </cell>
          <cell r="G321">
            <v>-771029</v>
          </cell>
          <cell r="H321">
            <v>-578271</v>
          </cell>
          <cell r="I321">
            <v>-578271</v>
          </cell>
          <cell r="J321">
            <v>-576836</v>
          </cell>
          <cell r="K321">
            <v>-386312</v>
          </cell>
          <cell r="L321">
            <v>-386312</v>
          </cell>
          <cell r="M321">
            <v>-386312</v>
          </cell>
          <cell r="N321">
            <v>0</v>
          </cell>
          <cell r="O321">
            <v>0</v>
          </cell>
          <cell r="P321">
            <v>0</v>
          </cell>
        </row>
        <row r="322">
          <cell r="C322">
            <v>4700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</row>
        <row r="323">
          <cell r="C323">
            <v>4700</v>
          </cell>
          <cell r="E323">
            <v>0</v>
          </cell>
          <cell r="F323">
            <v>0</v>
          </cell>
          <cell r="G323">
            <v>0</v>
          </cell>
          <cell r="H323">
            <v>55</v>
          </cell>
          <cell r="I323">
            <v>0</v>
          </cell>
          <cell r="J323">
            <v>0</v>
          </cell>
          <cell r="K323">
            <v>0</v>
          </cell>
          <cell r="L323">
            <v>-55</v>
          </cell>
          <cell r="M323">
            <v>2515</v>
          </cell>
          <cell r="N323">
            <v>0</v>
          </cell>
          <cell r="O323">
            <v>0</v>
          </cell>
          <cell r="P323">
            <v>0</v>
          </cell>
        </row>
        <row r="324">
          <cell r="C324">
            <v>4700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  <cell r="O324">
            <v>0</v>
          </cell>
          <cell r="P324">
            <v>0</v>
          </cell>
        </row>
        <row r="325">
          <cell r="C325">
            <v>4700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</row>
        <row r="326">
          <cell r="E326">
            <v>2602349.5000000009</v>
          </cell>
          <cell r="F326">
            <v>611371.17999999877</v>
          </cell>
          <cell r="G326">
            <v>1535001.2199999993</v>
          </cell>
          <cell r="H326">
            <v>3864866.8599999994</v>
          </cell>
          <cell r="I326">
            <v>7928217.5999999996</v>
          </cell>
          <cell r="J326">
            <v>7279633.4100000001</v>
          </cell>
          <cell r="K326">
            <v>7075690.8500000015</v>
          </cell>
          <cell r="L326">
            <v>8208741.7700000014</v>
          </cell>
          <cell r="M326">
            <v>12271885.860000005</v>
          </cell>
          <cell r="N326">
            <v>0</v>
          </cell>
          <cell r="O326">
            <v>0</v>
          </cell>
          <cell r="P326">
            <v>0</v>
          </cell>
        </row>
        <row r="327">
          <cell r="E327">
            <v>-1282034.33</v>
          </cell>
          <cell r="F327">
            <v>-1101937.3799999999</v>
          </cell>
          <cell r="G327">
            <v>-1040054.47</v>
          </cell>
          <cell r="H327">
            <v>-1016042.29</v>
          </cell>
          <cell r="I327">
            <v>-1148871.28</v>
          </cell>
          <cell r="J327">
            <v>-1006714.35</v>
          </cell>
          <cell r="K327">
            <v>-997979.4</v>
          </cell>
          <cell r="L327">
            <v>-1033601.58</v>
          </cell>
          <cell r="M327">
            <v>-1002608.89</v>
          </cell>
          <cell r="N327">
            <v>0</v>
          </cell>
          <cell r="O327">
            <v>0</v>
          </cell>
          <cell r="P327">
            <v>0</v>
          </cell>
        </row>
        <row r="328">
          <cell r="E328">
            <v>-3345.97</v>
          </cell>
          <cell r="F328">
            <v>-2745.97</v>
          </cell>
          <cell r="G328">
            <v>-850.17</v>
          </cell>
          <cell r="H328">
            <v>-5234.42</v>
          </cell>
          <cell r="I328">
            <v>-1014.79</v>
          </cell>
          <cell r="J328">
            <v>-12053.66</v>
          </cell>
          <cell r="K328">
            <v>-7728.95</v>
          </cell>
          <cell r="L328">
            <v>-2367.5700000000002</v>
          </cell>
          <cell r="M328">
            <v>-874.57</v>
          </cell>
          <cell r="N328">
            <v>0</v>
          </cell>
          <cell r="O328">
            <v>0</v>
          </cell>
          <cell r="P328">
            <v>0</v>
          </cell>
        </row>
        <row r="330">
          <cell r="E330">
            <v>-72342.539999999994</v>
          </cell>
          <cell r="F330">
            <v>-72801.7</v>
          </cell>
          <cell r="G330">
            <v>-62335.86</v>
          </cell>
          <cell r="H330">
            <v>-67897.05</v>
          </cell>
          <cell r="I330">
            <v>-67687.88</v>
          </cell>
          <cell r="J330">
            <v>-65312.86</v>
          </cell>
          <cell r="K330">
            <v>-66536.55</v>
          </cell>
          <cell r="L330">
            <v>-64925.36</v>
          </cell>
          <cell r="M330">
            <v>-0.36</v>
          </cell>
          <cell r="N330">
            <v>0</v>
          </cell>
          <cell r="O330">
            <v>0</v>
          </cell>
          <cell r="P330">
            <v>0</v>
          </cell>
        </row>
        <row r="331">
          <cell r="E331">
            <v>-72341.679999999993</v>
          </cell>
          <cell r="F331">
            <v>-71807.649999999994</v>
          </cell>
          <cell r="G331">
            <v>-62335.39</v>
          </cell>
          <cell r="H331">
            <v>-67896.89</v>
          </cell>
          <cell r="I331">
            <v>-67687.39</v>
          </cell>
          <cell r="J331">
            <v>-65313.36</v>
          </cell>
          <cell r="K331">
            <v>-66536.800000000003</v>
          </cell>
          <cell r="L331">
            <v>-64925.56</v>
          </cell>
          <cell r="M331">
            <v>0.44</v>
          </cell>
          <cell r="N331">
            <v>0</v>
          </cell>
          <cell r="O331">
            <v>0</v>
          </cell>
          <cell r="P331">
            <v>0</v>
          </cell>
        </row>
        <row r="332">
          <cell r="E332">
            <v>-651076.07999999996</v>
          </cell>
          <cell r="F332">
            <v>-646271.32999999996</v>
          </cell>
          <cell r="G332">
            <v>-561021.73</v>
          </cell>
          <cell r="H332">
            <v>-611072.17000000004</v>
          </cell>
          <cell r="I332">
            <v>-609187.32999999996</v>
          </cell>
          <cell r="J332">
            <v>-587816.88</v>
          </cell>
          <cell r="K332">
            <v>-598827.51</v>
          </cell>
          <cell r="L332">
            <v>-1183159.4099999999</v>
          </cell>
          <cell r="M332">
            <v>-584331.41</v>
          </cell>
          <cell r="N332">
            <v>0</v>
          </cell>
          <cell r="O332">
            <v>0</v>
          </cell>
          <cell r="P332">
            <v>0</v>
          </cell>
        </row>
        <row r="333">
          <cell r="E333">
            <v>-24113.93</v>
          </cell>
          <cell r="F333">
            <v>-24433.1</v>
          </cell>
          <cell r="G333">
            <v>-20778.669999999998</v>
          </cell>
          <cell r="H333">
            <v>-22632.29</v>
          </cell>
          <cell r="I333">
            <v>-22562.78</v>
          </cell>
          <cell r="J333">
            <v>-21770.77</v>
          </cell>
          <cell r="K333">
            <v>-22178.58</v>
          </cell>
          <cell r="L333">
            <v>-21641.52</v>
          </cell>
          <cell r="M333">
            <v>0.48</v>
          </cell>
          <cell r="N333">
            <v>0</v>
          </cell>
          <cell r="O333">
            <v>0</v>
          </cell>
          <cell r="P333">
            <v>0</v>
          </cell>
        </row>
        <row r="334">
          <cell r="E334">
            <v>-15756.83</v>
          </cell>
          <cell r="F334">
            <v>-14161.44</v>
          </cell>
          <cell r="G334">
            <v>-14206.01</v>
          </cell>
          <cell r="H334">
            <v>-13753.75</v>
          </cell>
          <cell r="I334">
            <v>-13921.29</v>
          </cell>
          <cell r="J334">
            <v>-13779.25</v>
          </cell>
          <cell r="K334">
            <v>-14786.48</v>
          </cell>
          <cell r="L334">
            <v>-14791.02</v>
          </cell>
          <cell r="M334">
            <v>0</v>
          </cell>
          <cell r="N334">
            <v>0</v>
          </cell>
          <cell r="O334">
            <v>0</v>
          </cell>
          <cell r="P334">
            <v>0</v>
          </cell>
        </row>
        <row r="335">
          <cell r="E335">
            <v>50550.42</v>
          </cell>
          <cell r="F335">
            <v>67511.37</v>
          </cell>
          <cell r="G335">
            <v>63468.7</v>
          </cell>
          <cell r="H335">
            <v>46874.58</v>
          </cell>
          <cell r="I335">
            <v>57483.37</v>
          </cell>
          <cell r="J335">
            <v>45971.23</v>
          </cell>
          <cell r="K335">
            <v>61359.31</v>
          </cell>
          <cell r="L335">
            <v>42094.21</v>
          </cell>
          <cell r="M335">
            <v>42094.21</v>
          </cell>
          <cell r="N335">
            <v>0</v>
          </cell>
          <cell r="O335">
            <v>0</v>
          </cell>
          <cell r="P335">
            <v>0</v>
          </cell>
        </row>
        <row r="336">
          <cell r="E336">
            <v>-785080.6399999999</v>
          </cell>
          <cell r="F336">
            <v>-761963.84999999986</v>
          </cell>
          <cell r="G336">
            <v>-657208.96000000008</v>
          </cell>
          <cell r="H336">
            <v>-736377.57000000018</v>
          </cell>
          <cell r="I336">
            <v>-723563.3</v>
          </cell>
          <cell r="J336">
            <v>-708021.89</v>
          </cell>
          <cell r="K336">
            <v>-707506.60999999987</v>
          </cell>
          <cell r="L336">
            <v>-1307348.6599999999</v>
          </cell>
          <cell r="M336">
            <v>-542236.64000000013</v>
          </cell>
          <cell r="N336">
            <v>0</v>
          </cell>
          <cell r="O336">
            <v>0</v>
          </cell>
          <cell r="P336">
            <v>0</v>
          </cell>
        </row>
        <row r="338">
          <cell r="C338">
            <v>4800</v>
          </cell>
          <cell r="E338">
            <v>-91</v>
          </cell>
          <cell r="F338">
            <v>-91</v>
          </cell>
          <cell r="G338">
            <v>-91</v>
          </cell>
          <cell r="H338">
            <v>-91</v>
          </cell>
          <cell r="I338">
            <v>-91</v>
          </cell>
          <cell r="J338">
            <v>-91</v>
          </cell>
          <cell r="K338">
            <v>-91</v>
          </cell>
          <cell r="L338">
            <v>-91</v>
          </cell>
          <cell r="M338">
            <v>-91</v>
          </cell>
          <cell r="N338">
            <v>0</v>
          </cell>
          <cell r="O338">
            <v>0</v>
          </cell>
          <cell r="P338">
            <v>0</v>
          </cell>
        </row>
        <row r="339">
          <cell r="C339">
            <v>4800</v>
          </cell>
          <cell r="E339">
            <v>-1605.56</v>
          </cell>
          <cell r="F339">
            <v>-844.55</v>
          </cell>
          <cell r="G339">
            <v>-844.55</v>
          </cell>
          <cell r="H339">
            <v>-844.55</v>
          </cell>
          <cell r="I339">
            <v>-844.55</v>
          </cell>
          <cell r="J339">
            <v>-838</v>
          </cell>
          <cell r="K339">
            <v>-157.66</v>
          </cell>
          <cell r="L339">
            <v>-46.72</v>
          </cell>
          <cell r="M339">
            <v>-46.72</v>
          </cell>
          <cell r="N339">
            <v>0</v>
          </cell>
          <cell r="O339">
            <v>0</v>
          </cell>
          <cell r="P339">
            <v>0</v>
          </cell>
        </row>
        <row r="340">
          <cell r="C340">
            <v>4800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  <cell r="M340">
            <v>0</v>
          </cell>
          <cell r="N340">
            <v>0</v>
          </cell>
          <cell r="O340">
            <v>0</v>
          </cell>
          <cell r="P340">
            <v>0</v>
          </cell>
        </row>
        <row r="341">
          <cell r="E341">
            <v>-113002.87</v>
          </cell>
          <cell r="F341">
            <v>-108062.63</v>
          </cell>
          <cell r="G341">
            <v>-74419.62</v>
          </cell>
          <cell r="H341">
            <v>-73876</v>
          </cell>
          <cell r="I341">
            <v>-60495.21</v>
          </cell>
          <cell r="J341">
            <v>-79348.59</v>
          </cell>
          <cell r="K341">
            <v>-88475.39</v>
          </cell>
          <cell r="L341">
            <v>-341752.99</v>
          </cell>
          <cell r="M341">
            <v>-335337.37</v>
          </cell>
          <cell r="N341">
            <v>0</v>
          </cell>
          <cell r="O341">
            <v>0</v>
          </cell>
          <cell r="P341">
            <v>0</v>
          </cell>
        </row>
        <row r="342">
          <cell r="E342">
            <v>-114699.43</v>
          </cell>
          <cell r="F342">
            <v>-108998.18000000001</v>
          </cell>
          <cell r="G342">
            <v>-75355.17</v>
          </cell>
          <cell r="H342">
            <v>-74811.55</v>
          </cell>
          <cell r="I342">
            <v>-61430.76</v>
          </cell>
          <cell r="J342">
            <v>-80277.59</v>
          </cell>
          <cell r="K342">
            <v>-88724.05</v>
          </cell>
          <cell r="L342">
            <v>-341890.70999999996</v>
          </cell>
          <cell r="M342">
            <v>-335475.08999999997</v>
          </cell>
          <cell r="N342">
            <v>0</v>
          </cell>
          <cell r="O342">
            <v>0</v>
          </cell>
          <cell r="P342">
            <v>0</v>
          </cell>
        </row>
        <row r="343">
          <cell r="E343">
            <v>-132257151.55000001</v>
          </cell>
          <cell r="F343">
            <v>-135328687.38</v>
          </cell>
          <cell r="G343">
            <v>-138184298.41</v>
          </cell>
          <cell r="H343">
            <v>-124408112.34</v>
          </cell>
          <cell r="I343">
            <v>-131784431.03000002</v>
          </cell>
          <cell r="J343">
            <v>-129196836.36999999</v>
          </cell>
          <cell r="K343">
            <v>-137422328.47999999</v>
          </cell>
          <cell r="L343">
            <v>-137208256.82000005</v>
          </cell>
          <cell r="M343">
            <v>-118686501.33000001</v>
          </cell>
          <cell r="N343">
            <v>0</v>
          </cell>
          <cell r="O343">
            <v>0</v>
          </cell>
          <cell r="P343">
            <v>0</v>
          </cell>
        </row>
        <row r="344">
          <cell r="E344">
            <v>-439850322.04999995</v>
          </cell>
          <cell r="F344">
            <v>-442921857.88</v>
          </cell>
          <cell r="G344">
            <v>-445777468.91000009</v>
          </cell>
          <cell r="H344">
            <v>-432001282.84000015</v>
          </cell>
          <cell r="I344">
            <v>-439377601.52999991</v>
          </cell>
          <cell r="J344">
            <v>-436790006.87</v>
          </cell>
          <cell r="K344">
            <v>-445015498.97999996</v>
          </cell>
          <cell r="L344">
            <v>-445855894.77999991</v>
          </cell>
          <cell r="M344">
            <v>-427334139.29000002</v>
          </cell>
          <cell r="N344">
            <v>0</v>
          </cell>
          <cell r="O344">
            <v>0</v>
          </cell>
          <cell r="P344">
            <v>0</v>
          </cell>
        </row>
        <row r="347">
          <cell r="E347">
            <v>-31203280.949999999</v>
          </cell>
          <cell r="F347">
            <v>-30346602.77</v>
          </cell>
          <cell r="G347">
            <v>-30205233.16</v>
          </cell>
          <cell r="H347">
            <v>-22874041.199999999</v>
          </cell>
          <cell r="I347">
            <v>-21274563.039999999</v>
          </cell>
          <cell r="J347">
            <v>-37363398.119999997</v>
          </cell>
          <cell r="K347">
            <v>-20100486.91</v>
          </cell>
          <cell r="L347">
            <v>-33231200.32</v>
          </cell>
          <cell r="M347">
            <v>-11791759.380000001</v>
          </cell>
          <cell r="N347">
            <v>0</v>
          </cell>
          <cell r="O347">
            <v>0</v>
          </cell>
          <cell r="P347">
            <v>0</v>
          </cell>
        </row>
        <row r="348"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  <cell r="P348">
            <v>0</v>
          </cell>
        </row>
        <row r="349">
          <cell r="E349">
            <v>-353068.94</v>
          </cell>
          <cell r="F349">
            <v>-94750.27</v>
          </cell>
          <cell r="G349">
            <v>-898056.13</v>
          </cell>
          <cell r="H349">
            <v>-254321.14</v>
          </cell>
          <cell r="I349">
            <v>-246881.06</v>
          </cell>
          <cell r="J349">
            <v>-80377.03</v>
          </cell>
          <cell r="K349">
            <v>-198346.74</v>
          </cell>
          <cell r="L349">
            <v>-371680.14</v>
          </cell>
          <cell r="M349">
            <v>-9236.6</v>
          </cell>
          <cell r="N349">
            <v>0</v>
          </cell>
          <cell r="O349">
            <v>0</v>
          </cell>
          <cell r="P349">
            <v>0</v>
          </cell>
        </row>
        <row r="350">
          <cell r="E350">
            <v>-654288</v>
          </cell>
          <cell r="F350">
            <v>-1357000</v>
          </cell>
          <cell r="G350">
            <v>-2029584</v>
          </cell>
          <cell r="H350">
            <v>-386608</v>
          </cell>
          <cell r="I350">
            <v>-1810120</v>
          </cell>
          <cell r="J350">
            <v>-1130739.2</v>
          </cell>
          <cell r="K350">
            <v>-1622504.8</v>
          </cell>
          <cell r="L350">
            <v>-1312156</v>
          </cell>
          <cell r="M350">
            <v>0</v>
          </cell>
          <cell r="N350">
            <v>0</v>
          </cell>
          <cell r="O350">
            <v>0</v>
          </cell>
          <cell r="P350">
            <v>0</v>
          </cell>
        </row>
        <row r="351">
          <cell r="E351">
            <v>-2023962.88</v>
          </cell>
          <cell r="F351">
            <v>-1315567.8799999999</v>
          </cell>
          <cell r="G351">
            <v>-1777848.46</v>
          </cell>
          <cell r="H351">
            <v>-1880207.96</v>
          </cell>
          <cell r="I351">
            <v>-2249138.5299999998</v>
          </cell>
          <cell r="J351">
            <v>-2796598.57</v>
          </cell>
          <cell r="K351">
            <v>-1841200.15</v>
          </cell>
          <cell r="L351">
            <v>-3085507.07</v>
          </cell>
          <cell r="M351">
            <v>-427178.15</v>
          </cell>
          <cell r="N351">
            <v>0</v>
          </cell>
          <cell r="O351">
            <v>0</v>
          </cell>
          <cell r="P351">
            <v>0</v>
          </cell>
        </row>
        <row r="352">
          <cell r="E352">
            <v>0</v>
          </cell>
          <cell r="F352">
            <v>0</v>
          </cell>
          <cell r="G352">
            <v>-492.58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</row>
        <row r="353"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</row>
        <row r="354"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</row>
        <row r="355"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-4832495.6399999997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</row>
        <row r="356"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1989939.2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</row>
        <row r="357"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  <cell r="O357">
            <v>0</v>
          </cell>
          <cell r="P357">
            <v>0</v>
          </cell>
        </row>
        <row r="358">
          <cell r="E358">
            <v>-34234600.770000003</v>
          </cell>
          <cell r="F358">
            <v>-33113920.919999998</v>
          </cell>
          <cell r="G358">
            <v>-34911214.329999998</v>
          </cell>
          <cell r="H358">
            <v>-25395178.300000001</v>
          </cell>
          <cell r="I358">
            <v>-25580702.629999999</v>
          </cell>
          <cell r="J358">
            <v>-41371112.920000002</v>
          </cell>
          <cell r="K358">
            <v>-28595034.239999998</v>
          </cell>
          <cell r="L358">
            <v>-36010604.329999998</v>
          </cell>
          <cell r="M358">
            <v>-12228174.130000001</v>
          </cell>
          <cell r="N358">
            <v>0</v>
          </cell>
          <cell r="O358">
            <v>0</v>
          </cell>
          <cell r="P358">
            <v>0</v>
          </cell>
        </row>
        <row r="360">
          <cell r="E360">
            <v>-115428.42</v>
          </cell>
          <cell r="F360">
            <v>-104719.53</v>
          </cell>
          <cell r="G360">
            <v>-117509.19</v>
          </cell>
          <cell r="H360">
            <v>-82295.710000000006</v>
          </cell>
          <cell r="I360">
            <v>-44196.28</v>
          </cell>
          <cell r="J360">
            <v>-97141.06</v>
          </cell>
          <cell r="K360">
            <v>-96988.57</v>
          </cell>
          <cell r="L360">
            <v>-104795.23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</row>
        <row r="361">
          <cell r="E361">
            <v>-703065.92</v>
          </cell>
          <cell r="F361">
            <v>-501362.82</v>
          </cell>
          <cell r="G361">
            <v>-517138.98</v>
          </cell>
          <cell r="H361">
            <v>-251592.95999999999</v>
          </cell>
          <cell r="I361">
            <v>-96964.94</v>
          </cell>
          <cell r="J361">
            <v>-125028.24</v>
          </cell>
          <cell r="K361">
            <v>-128736.34</v>
          </cell>
          <cell r="L361">
            <v>-121889.22</v>
          </cell>
          <cell r="M361">
            <v>0</v>
          </cell>
          <cell r="N361">
            <v>0</v>
          </cell>
          <cell r="O361">
            <v>0</v>
          </cell>
          <cell r="P361">
            <v>0</v>
          </cell>
        </row>
        <row r="362">
          <cell r="E362">
            <v>-201640.83</v>
          </cell>
          <cell r="F362">
            <v>-187723.2</v>
          </cell>
          <cell r="G362">
            <v>-178554.77</v>
          </cell>
          <cell r="H362">
            <v>-177273.78</v>
          </cell>
          <cell r="I362">
            <v>-57214.47</v>
          </cell>
          <cell r="J362">
            <v>-157627.71</v>
          </cell>
          <cell r="K362">
            <v>-179650.54</v>
          </cell>
          <cell r="L362">
            <v>-182628.55</v>
          </cell>
          <cell r="M362">
            <v>0</v>
          </cell>
          <cell r="N362">
            <v>0</v>
          </cell>
          <cell r="O362">
            <v>0</v>
          </cell>
          <cell r="P362">
            <v>0</v>
          </cell>
        </row>
        <row r="363">
          <cell r="E363">
            <v>-18267.599999999999</v>
          </cell>
          <cell r="F363">
            <v>-14419.2</v>
          </cell>
          <cell r="G363">
            <v>-14262.6</v>
          </cell>
          <cell r="H363">
            <v>-19594.2</v>
          </cell>
          <cell r="I363">
            <v>-8703.6</v>
          </cell>
          <cell r="J363">
            <v>-10379.799999999999</v>
          </cell>
          <cell r="K363">
            <v>-12287.4</v>
          </cell>
          <cell r="L363">
            <v>-11277</v>
          </cell>
          <cell r="M363">
            <v>0</v>
          </cell>
          <cell r="N363">
            <v>0</v>
          </cell>
          <cell r="O363">
            <v>0</v>
          </cell>
          <cell r="P363">
            <v>0</v>
          </cell>
        </row>
        <row r="364">
          <cell r="E364">
            <v>-17152.849999999999</v>
          </cell>
          <cell r="F364">
            <v>-14835.16</v>
          </cell>
          <cell r="G364">
            <v>-14962.05</v>
          </cell>
          <cell r="H364">
            <v>-14847.07</v>
          </cell>
          <cell r="I364">
            <v>-21837.46</v>
          </cell>
          <cell r="J364">
            <v>-23053.06</v>
          </cell>
          <cell r="K364">
            <v>-21814.67</v>
          </cell>
          <cell r="L364">
            <v>-23798.35</v>
          </cell>
          <cell r="M364">
            <v>0</v>
          </cell>
          <cell r="N364">
            <v>0</v>
          </cell>
          <cell r="O364">
            <v>0</v>
          </cell>
          <cell r="P364">
            <v>0</v>
          </cell>
        </row>
        <row r="365">
          <cell r="E365">
            <v>-21449.78</v>
          </cell>
          <cell r="F365">
            <v>-23606.71</v>
          </cell>
          <cell r="G365">
            <v>-25611.97</v>
          </cell>
          <cell r="H365">
            <v>-21386.07</v>
          </cell>
          <cell r="I365">
            <v>-22210.73</v>
          </cell>
          <cell r="J365">
            <v>-20192.54</v>
          </cell>
          <cell r="K365">
            <v>-19296.39</v>
          </cell>
          <cell r="L365">
            <v>-20851.080000000002</v>
          </cell>
          <cell r="M365">
            <v>0</v>
          </cell>
          <cell r="N365">
            <v>0</v>
          </cell>
          <cell r="O365">
            <v>0</v>
          </cell>
          <cell r="P365">
            <v>0</v>
          </cell>
        </row>
        <row r="366">
          <cell r="E366">
            <v>-47260.22</v>
          </cell>
          <cell r="F366">
            <v>-64451.11</v>
          </cell>
          <cell r="G366">
            <v>-110516.04</v>
          </cell>
          <cell r="H366">
            <v>-159095.64000000001</v>
          </cell>
          <cell r="I366">
            <v>-27543.3</v>
          </cell>
          <cell r="J366">
            <v>-29958.02</v>
          </cell>
          <cell r="K366">
            <v>-24607.23</v>
          </cell>
          <cell r="L366">
            <v>-25733.5</v>
          </cell>
          <cell r="M366">
            <v>-2271</v>
          </cell>
          <cell r="N366">
            <v>0</v>
          </cell>
          <cell r="O366">
            <v>0</v>
          </cell>
          <cell r="P366">
            <v>0</v>
          </cell>
        </row>
        <row r="367">
          <cell r="E367">
            <v>-12500</v>
          </cell>
          <cell r="F367">
            <v>-12500</v>
          </cell>
          <cell r="G367">
            <v>-12500</v>
          </cell>
          <cell r="H367">
            <v>-130194.86</v>
          </cell>
          <cell r="I367">
            <v>-12500</v>
          </cell>
          <cell r="J367">
            <v>-119749.93</v>
          </cell>
          <cell r="K367">
            <v>-98725.22</v>
          </cell>
          <cell r="L367">
            <v>-105027.19</v>
          </cell>
          <cell r="M367">
            <v>0</v>
          </cell>
          <cell r="N367">
            <v>0</v>
          </cell>
          <cell r="O367">
            <v>0</v>
          </cell>
          <cell r="P367">
            <v>0</v>
          </cell>
        </row>
        <row r="368"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P368">
            <v>0</v>
          </cell>
        </row>
        <row r="369">
          <cell r="E369">
            <v>-6.78</v>
          </cell>
          <cell r="F369">
            <v>0</v>
          </cell>
          <cell r="G369">
            <v>-20.34</v>
          </cell>
          <cell r="H369">
            <v>-13.2</v>
          </cell>
          <cell r="I369">
            <v>-464.89</v>
          </cell>
          <cell r="J369">
            <v>-100.32</v>
          </cell>
          <cell r="K369">
            <v>-507.9</v>
          </cell>
          <cell r="L369">
            <v>-398.37</v>
          </cell>
          <cell r="M369">
            <v>-190.9</v>
          </cell>
          <cell r="N369">
            <v>0</v>
          </cell>
          <cell r="O369">
            <v>0</v>
          </cell>
          <cell r="P369">
            <v>0</v>
          </cell>
        </row>
        <row r="370">
          <cell r="E370">
            <v>-5547.19</v>
          </cell>
          <cell r="F370">
            <v>-3379.69</v>
          </cell>
          <cell r="G370">
            <v>-3894.85</v>
          </cell>
          <cell r="H370">
            <v>-2971.2</v>
          </cell>
          <cell r="I370">
            <v>-7633.22</v>
          </cell>
          <cell r="J370">
            <v>-7502.74</v>
          </cell>
          <cell r="K370">
            <v>-2561.92</v>
          </cell>
          <cell r="L370">
            <v>-4261.96</v>
          </cell>
          <cell r="M370">
            <v>0</v>
          </cell>
          <cell r="N370">
            <v>0</v>
          </cell>
          <cell r="O370">
            <v>0</v>
          </cell>
          <cell r="P370">
            <v>0</v>
          </cell>
        </row>
        <row r="371"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</row>
        <row r="372">
          <cell r="E372">
            <v>-716.13</v>
          </cell>
          <cell r="F372">
            <v>-689.29</v>
          </cell>
          <cell r="G372">
            <v>-694.86</v>
          </cell>
          <cell r="H372">
            <v>-1338.35</v>
          </cell>
          <cell r="I372">
            <v>-844.39</v>
          </cell>
          <cell r="J372">
            <v>-1282.83</v>
          </cell>
          <cell r="K372">
            <v>-2797.63</v>
          </cell>
          <cell r="L372">
            <v>-589.69000000000005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</row>
        <row r="373">
          <cell r="E373">
            <v>0</v>
          </cell>
          <cell r="F373">
            <v>-325500.96000000002</v>
          </cell>
          <cell r="G373">
            <v>-193774.07999999999</v>
          </cell>
          <cell r="H373">
            <v>-293271.03999999998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</row>
        <row r="374">
          <cell r="E374">
            <v>-122800.37</v>
          </cell>
          <cell r="F374">
            <v>-155480.84</v>
          </cell>
          <cell r="G374">
            <v>-132723.81</v>
          </cell>
          <cell r="H374">
            <v>-125269.72</v>
          </cell>
          <cell r="I374">
            <v>-97941.22</v>
          </cell>
          <cell r="J374">
            <v>-104748.87</v>
          </cell>
          <cell r="K374">
            <v>-137080.20000000001</v>
          </cell>
          <cell r="L374">
            <v>-141897.79999999999</v>
          </cell>
          <cell r="M374">
            <v>-173.99</v>
          </cell>
          <cell r="N374">
            <v>0</v>
          </cell>
          <cell r="O374">
            <v>0</v>
          </cell>
          <cell r="P374">
            <v>0</v>
          </cell>
        </row>
        <row r="375">
          <cell r="E375">
            <v>-475.83</v>
          </cell>
          <cell r="F375">
            <v>-959.33</v>
          </cell>
          <cell r="G375">
            <v>-1174.04</v>
          </cell>
          <cell r="H375">
            <v>-2134.4</v>
          </cell>
          <cell r="I375">
            <v>-1106.79</v>
          </cell>
          <cell r="J375">
            <v>-10342.92</v>
          </cell>
          <cell r="K375">
            <v>-6955.44</v>
          </cell>
          <cell r="L375">
            <v>-6625.68</v>
          </cell>
          <cell r="M375">
            <v>-7805.32</v>
          </cell>
          <cell r="N375">
            <v>0</v>
          </cell>
          <cell r="O375">
            <v>0</v>
          </cell>
          <cell r="P375">
            <v>0</v>
          </cell>
        </row>
        <row r="376"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M376">
            <v>0</v>
          </cell>
          <cell r="N376">
            <v>0</v>
          </cell>
          <cell r="O376">
            <v>0</v>
          </cell>
          <cell r="P376">
            <v>0</v>
          </cell>
        </row>
        <row r="377">
          <cell r="E377">
            <v>-1266311.92</v>
          </cell>
          <cell r="F377">
            <v>-1409627.84</v>
          </cell>
          <cell r="G377">
            <v>-1323337.58</v>
          </cell>
          <cell r="H377">
            <v>-1281278.1999999995</v>
          </cell>
          <cell r="I377">
            <v>-399161.29</v>
          </cell>
          <cell r="J377">
            <v>-707108.03999999992</v>
          </cell>
          <cell r="K377">
            <v>-732009.45</v>
          </cell>
          <cell r="L377">
            <v>-749773.62</v>
          </cell>
          <cell r="M377">
            <v>-10441.209999999999</v>
          </cell>
          <cell r="N377">
            <v>0</v>
          </cell>
          <cell r="O377">
            <v>0</v>
          </cell>
          <cell r="P377">
            <v>0</v>
          </cell>
        </row>
        <row r="379">
          <cell r="E379">
            <v>-1422873.89</v>
          </cell>
          <cell r="F379">
            <v>-353875.77</v>
          </cell>
          <cell r="G379">
            <v>-3150541.71</v>
          </cell>
          <cell r="H379">
            <v>-796224.56</v>
          </cell>
          <cell r="I379">
            <v>-845093.7</v>
          </cell>
          <cell r="J379">
            <v>-484622.41</v>
          </cell>
          <cell r="K379">
            <v>-952231.15</v>
          </cell>
          <cell r="L379">
            <v>-1710401.63</v>
          </cell>
          <cell r="M379">
            <v>-4291.37</v>
          </cell>
          <cell r="N379">
            <v>0</v>
          </cell>
          <cell r="O379">
            <v>0</v>
          </cell>
          <cell r="P379">
            <v>0</v>
          </cell>
        </row>
        <row r="380">
          <cell r="E380">
            <v>-209816.36</v>
          </cell>
          <cell r="F380">
            <v>-148836.07</v>
          </cell>
          <cell r="G380">
            <v>-4221.08</v>
          </cell>
          <cell r="H380">
            <v>-342463.9</v>
          </cell>
          <cell r="I380">
            <v>-48456.959999999999</v>
          </cell>
          <cell r="J380">
            <v>-40793.08</v>
          </cell>
          <cell r="K380">
            <v>-526561.01</v>
          </cell>
          <cell r="L380">
            <v>-9534.7800000000007</v>
          </cell>
          <cell r="M380">
            <v>-4567.95</v>
          </cell>
          <cell r="N380">
            <v>0</v>
          </cell>
          <cell r="O380">
            <v>0</v>
          </cell>
          <cell r="P380">
            <v>0</v>
          </cell>
        </row>
        <row r="381">
          <cell r="E381">
            <v>-212.67</v>
          </cell>
          <cell r="F381">
            <v>-227.04</v>
          </cell>
          <cell r="G381">
            <v>-390.19</v>
          </cell>
          <cell r="H381">
            <v>-243.66</v>
          </cell>
          <cell r="I381">
            <v>-446.97</v>
          </cell>
          <cell r="J381">
            <v>-129.22999999999999</v>
          </cell>
          <cell r="K381">
            <v>-257.32</v>
          </cell>
          <cell r="L381">
            <v>-133.66999999999999</v>
          </cell>
          <cell r="M381">
            <v>-117.64</v>
          </cell>
          <cell r="N381">
            <v>0</v>
          </cell>
          <cell r="O381">
            <v>0</v>
          </cell>
          <cell r="P381">
            <v>0</v>
          </cell>
        </row>
        <row r="382">
          <cell r="E382">
            <v>-116833.8</v>
          </cell>
          <cell r="F382">
            <v>-112235.53</v>
          </cell>
          <cell r="G382">
            <v>-134899.03</v>
          </cell>
          <cell r="H382">
            <v>-142100.37</v>
          </cell>
          <cell r="I382">
            <v>-16848.560000000001</v>
          </cell>
          <cell r="J382">
            <v>-240.07</v>
          </cell>
          <cell r="K382">
            <v>-57840.62</v>
          </cell>
          <cell r="L382">
            <v>-80824.41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</row>
        <row r="383">
          <cell r="E383">
            <v>-1749736.72</v>
          </cell>
          <cell r="F383">
            <v>-615174.41</v>
          </cell>
          <cell r="G383">
            <v>-3290052.01</v>
          </cell>
          <cell r="H383">
            <v>-1281032.4899999998</v>
          </cell>
          <cell r="I383">
            <v>-910846.19</v>
          </cell>
          <cell r="J383">
            <v>-525784.78999999992</v>
          </cell>
          <cell r="K383">
            <v>-1536890.1000000003</v>
          </cell>
          <cell r="L383">
            <v>-1800894.4899999998</v>
          </cell>
          <cell r="M383">
            <v>-8976.9599999999991</v>
          </cell>
          <cell r="N383">
            <v>0</v>
          </cell>
          <cell r="O383">
            <v>0</v>
          </cell>
          <cell r="P383">
            <v>0</v>
          </cell>
        </row>
        <row r="384">
          <cell r="E384">
            <v>-192000</v>
          </cell>
          <cell r="F384">
            <v>0</v>
          </cell>
          <cell r="G384">
            <v>0</v>
          </cell>
          <cell r="H384">
            <v>-25300</v>
          </cell>
          <cell r="I384">
            <v>0</v>
          </cell>
          <cell r="J384">
            <v>0</v>
          </cell>
          <cell r="K384">
            <v>0</v>
          </cell>
          <cell r="L384">
            <v>-974.44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</row>
        <row r="385">
          <cell r="E385">
            <v>-37442649.410000004</v>
          </cell>
          <cell r="F385">
            <v>-35138723.170000002</v>
          </cell>
          <cell r="G385">
            <v>-39524603.919999994</v>
          </cell>
          <cell r="H385">
            <v>-27982788.989999998</v>
          </cell>
          <cell r="I385">
            <v>-26890710.109999999</v>
          </cell>
          <cell r="J385">
            <v>-42604005.75</v>
          </cell>
          <cell r="K385">
            <v>-30863933.789999999</v>
          </cell>
          <cell r="L385">
            <v>-38562246.87999998</v>
          </cell>
          <cell r="M385">
            <v>-12247592.300000001</v>
          </cell>
          <cell r="N385">
            <v>0</v>
          </cell>
          <cell r="O385">
            <v>0</v>
          </cell>
          <cell r="P385">
            <v>0</v>
          </cell>
        </row>
        <row r="387">
          <cell r="E387">
            <v>-2476.5300000000002</v>
          </cell>
          <cell r="F387">
            <v>-3091.53</v>
          </cell>
          <cell r="G387">
            <v>-20787.240000000002</v>
          </cell>
          <cell r="H387">
            <v>-4176.66</v>
          </cell>
          <cell r="I387">
            <v>-8970.5400000000009</v>
          </cell>
          <cell r="J387">
            <v>-8986.3700000000008</v>
          </cell>
          <cell r="K387">
            <v>-8999.08</v>
          </cell>
          <cell r="L387">
            <v>-8999.08</v>
          </cell>
          <cell r="M387">
            <v>0</v>
          </cell>
          <cell r="N387">
            <v>0</v>
          </cell>
          <cell r="O387">
            <v>0</v>
          </cell>
          <cell r="P387">
            <v>0</v>
          </cell>
        </row>
        <row r="388">
          <cell r="E388">
            <v>-13822.09</v>
          </cell>
          <cell r="F388">
            <v>-14139.73</v>
          </cell>
          <cell r="G388">
            <v>-90071.73</v>
          </cell>
          <cell r="H388">
            <v>-19477.53</v>
          </cell>
          <cell r="I388">
            <v>-18098.75</v>
          </cell>
          <cell r="J388">
            <v>-116470.1</v>
          </cell>
          <cell r="K388">
            <v>-120058.33</v>
          </cell>
          <cell r="L388">
            <v>-225644.99</v>
          </cell>
          <cell r="M388">
            <v>-255.48</v>
          </cell>
          <cell r="N388">
            <v>0</v>
          </cell>
          <cell r="O388">
            <v>0</v>
          </cell>
          <cell r="P388">
            <v>0</v>
          </cell>
        </row>
        <row r="389">
          <cell r="E389">
            <v>-16298.62</v>
          </cell>
          <cell r="F389">
            <v>-17231.259999999998</v>
          </cell>
          <cell r="G389">
            <v>-110858.97</v>
          </cell>
          <cell r="H389">
            <v>-23654.19</v>
          </cell>
          <cell r="I389">
            <v>-27069.29</v>
          </cell>
          <cell r="J389">
            <v>-125456.47</v>
          </cell>
          <cell r="K389">
            <v>-129057.41</v>
          </cell>
          <cell r="L389">
            <v>-234644.06999999998</v>
          </cell>
          <cell r="M389">
            <v>-255.48</v>
          </cell>
          <cell r="N389">
            <v>0</v>
          </cell>
          <cell r="O389">
            <v>0</v>
          </cell>
          <cell r="P389">
            <v>0</v>
          </cell>
        </row>
        <row r="391">
          <cell r="E391">
            <v>-4115.1000000000004</v>
          </cell>
          <cell r="F391">
            <v>-3845.4</v>
          </cell>
          <cell r="G391">
            <v>0</v>
          </cell>
          <cell r="H391">
            <v>0</v>
          </cell>
          <cell r="I391">
            <v>-710.94</v>
          </cell>
          <cell r="J391">
            <v>0</v>
          </cell>
          <cell r="K391">
            <v>0</v>
          </cell>
          <cell r="L391">
            <v>0</v>
          </cell>
          <cell r="M391">
            <v>0</v>
          </cell>
          <cell r="N391">
            <v>0</v>
          </cell>
          <cell r="O391">
            <v>0</v>
          </cell>
          <cell r="P391">
            <v>0</v>
          </cell>
        </row>
        <row r="392">
          <cell r="E392">
            <v>-236377.11</v>
          </cell>
          <cell r="F392">
            <v>-245455.22</v>
          </cell>
          <cell r="G392">
            <v>-79487.429999999993</v>
          </cell>
          <cell r="H392">
            <v>-324742.15000000002</v>
          </cell>
          <cell r="I392">
            <v>-34179.03</v>
          </cell>
          <cell r="J392">
            <v>-39633.46</v>
          </cell>
          <cell r="K392">
            <v>-111595.61</v>
          </cell>
          <cell r="L392">
            <v>-319408.82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</row>
        <row r="393">
          <cell r="E393">
            <v>-1371.7</v>
          </cell>
          <cell r="F393">
            <v>-1281.8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  <cell r="M393">
            <v>0</v>
          </cell>
          <cell r="N393">
            <v>0</v>
          </cell>
          <cell r="O393">
            <v>0</v>
          </cell>
          <cell r="P393">
            <v>0</v>
          </cell>
        </row>
        <row r="394">
          <cell r="E394">
            <v>-607.26</v>
          </cell>
          <cell r="F394">
            <v>-865.82</v>
          </cell>
          <cell r="G394">
            <v>-788.4</v>
          </cell>
          <cell r="H394">
            <v>-3932.14</v>
          </cell>
          <cell r="I394">
            <v>-3142.78</v>
          </cell>
          <cell r="J394">
            <v>-862.37</v>
          </cell>
          <cell r="K394">
            <v>-565.91999999999996</v>
          </cell>
          <cell r="L394">
            <v>-3003.9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</row>
        <row r="395">
          <cell r="E395">
            <v>0</v>
          </cell>
          <cell r="F395">
            <v>0</v>
          </cell>
          <cell r="G395">
            <v>0</v>
          </cell>
          <cell r="H395">
            <v>-6904.12</v>
          </cell>
          <cell r="I395">
            <v>0</v>
          </cell>
          <cell r="J395">
            <v>0</v>
          </cell>
          <cell r="K395">
            <v>0</v>
          </cell>
          <cell r="L395">
            <v>0</v>
          </cell>
          <cell r="M395">
            <v>0</v>
          </cell>
          <cell r="N395">
            <v>0</v>
          </cell>
          <cell r="O395">
            <v>0</v>
          </cell>
          <cell r="P395">
            <v>0</v>
          </cell>
        </row>
        <row r="396"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  <cell r="L396">
            <v>0</v>
          </cell>
          <cell r="M396">
            <v>0</v>
          </cell>
          <cell r="N396">
            <v>0</v>
          </cell>
          <cell r="O396">
            <v>0</v>
          </cell>
          <cell r="P396">
            <v>0</v>
          </cell>
        </row>
        <row r="397"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  <cell r="M397">
            <v>0</v>
          </cell>
          <cell r="N397">
            <v>0</v>
          </cell>
          <cell r="O397">
            <v>0</v>
          </cell>
          <cell r="P397">
            <v>0</v>
          </cell>
        </row>
        <row r="398"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  <cell r="M398">
            <v>0</v>
          </cell>
          <cell r="N398">
            <v>0</v>
          </cell>
          <cell r="O398">
            <v>0</v>
          </cell>
          <cell r="P398">
            <v>0</v>
          </cell>
        </row>
        <row r="399"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M399">
            <v>0</v>
          </cell>
          <cell r="N399">
            <v>0</v>
          </cell>
          <cell r="O399">
            <v>0</v>
          </cell>
          <cell r="P399">
            <v>0</v>
          </cell>
        </row>
        <row r="400">
          <cell r="E400">
            <v>-242471.17</v>
          </cell>
          <cell r="F400">
            <v>-251448.24</v>
          </cell>
          <cell r="G400">
            <v>-80275.829999999987</v>
          </cell>
          <cell r="H400">
            <v>-335578.41000000003</v>
          </cell>
          <cell r="I400">
            <v>-38032.75</v>
          </cell>
          <cell r="J400">
            <v>-40495.83</v>
          </cell>
          <cell r="K400">
            <v>-112161.53</v>
          </cell>
          <cell r="L400">
            <v>-322412.72000000003</v>
          </cell>
          <cell r="M400">
            <v>0</v>
          </cell>
          <cell r="N400">
            <v>0</v>
          </cell>
          <cell r="O400">
            <v>0</v>
          </cell>
          <cell r="P400">
            <v>0</v>
          </cell>
        </row>
        <row r="402">
          <cell r="E402">
            <v>0</v>
          </cell>
          <cell r="F402">
            <v>0</v>
          </cell>
          <cell r="G402">
            <v>0</v>
          </cell>
          <cell r="H402">
            <v>-23334</v>
          </cell>
          <cell r="I402">
            <v>-23334</v>
          </cell>
          <cell r="J402">
            <v>-29977.119999999999</v>
          </cell>
          <cell r="K402">
            <v>-210378.84</v>
          </cell>
          <cell r="L402">
            <v>-23334</v>
          </cell>
          <cell r="M402">
            <v>-23334</v>
          </cell>
          <cell r="N402">
            <v>0</v>
          </cell>
          <cell r="O402">
            <v>0</v>
          </cell>
          <cell r="P402">
            <v>0</v>
          </cell>
        </row>
        <row r="403">
          <cell r="E403">
            <v>-1559.48</v>
          </cell>
          <cell r="F403">
            <v>0</v>
          </cell>
          <cell r="G403">
            <v>-18</v>
          </cell>
          <cell r="H403">
            <v>-2214.9</v>
          </cell>
          <cell r="I403">
            <v>0</v>
          </cell>
          <cell r="J403">
            <v>-3000</v>
          </cell>
          <cell r="K403">
            <v>-1794.4</v>
          </cell>
          <cell r="L403">
            <v>-3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</row>
        <row r="404"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  <cell r="M404">
            <v>0</v>
          </cell>
          <cell r="N404">
            <v>0</v>
          </cell>
          <cell r="O404">
            <v>0</v>
          </cell>
          <cell r="P404">
            <v>0</v>
          </cell>
        </row>
        <row r="405">
          <cell r="E405">
            <v>0</v>
          </cell>
          <cell r="F405">
            <v>-11.01</v>
          </cell>
          <cell r="G405">
            <v>-54.1</v>
          </cell>
          <cell r="H405">
            <v>-114.18</v>
          </cell>
          <cell r="I405">
            <v>0</v>
          </cell>
          <cell r="J405">
            <v>0</v>
          </cell>
          <cell r="K405">
            <v>0</v>
          </cell>
          <cell r="L405">
            <v>-62.47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</row>
        <row r="406">
          <cell r="E406">
            <v>-1559.48</v>
          </cell>
          <cell r="F406">
            <v>-11.01</v>
          </cell>
          <cell r="G406">
            <v>-72.099999999999994</v>
          </cell>
          <cell r="H406">
            <v>-25663.08</v>
          </cell>
          <cell r="I406">
            <v>-23334</v>
          </cell>
          <cell r="J406">
            <v>-32977.119999999995</v>
          </cell>
          <cell r="K406">
            <v>-212173.24</v>
          </cell>
          <cell r="L406">
            <v>-23399.47</v>
          </cell>
          <cell r="M406">
            <v>-23334</v>
          </cell>
          <cell r="N406">
            <v>0</v>
          </cell>
          <cell r="O406">
            <v>0</v>
          </cell>
          <cell r="P406">
            <v>0</v>
          </cell>
        </row>
        <row r="407">
          <cell r="E407">
            <v>-37702978.68</v>
          </cell>
          <cell r="F407">
            <v>-35407413.68</v>
          </cell>
          <cell r="G407">
            <v>-39715810.82</v>
          </cell>
          <cell r="H407">
            <v>-28367684.670000002</v>
          </cell>
          <cell r="I407">
            <v>-26979146.149999999</v>
          </cell>
          <cell r="J407">
            <v>-42802935.170000002</v>
          </cell>
          <cell r="K407">
            <v>-31317325.969999999</v>
          </cell>
          <cell r="L407">
            <v>-39142703.140000001</v>
          </cell>
          <cell r="M407">
            <v>-12271181.780000001</v>
          </cell>
          <cell r="N407">
            <v>0</v>
          </cell>
          <cell r="O407">
            <v>0</v>
          </cell>
          <cell r="P407">
            <v>0</v>
          </cell>
        </row>
        <row r="410">
          <cell r="E410">
            <v>30230854.32</v>
          </cell>
          <cell r="F410">
            <v>31404122.039999999</v>
          </cell>
          <cell r="G410">
            <v>29804079.620000001</v>
          </cell>
          <cell r="H410">
            <v>23309586.260000002</v>
          </cell>
          <cell r="I410">
            <v>23252216.789999999</v>
          </cell>
          <cell r="J410">
            <v>40338372.549999997</v>
          </cell>
          <cell r="K410">
            <v>20248965.41</v>
          </cell>
          <cell r="L410">
            <v>31351932.129999999</v>
          </cell>
          <cell r="M410">
            <v>10723103.51</v>
          </cell>
          <cell r="N410">
            <v>0</v>
          </cell>
          <cell r="O410">
            <v>0</v>
          </cell>
          <cell r="P410">
            <v>0</v>
          </cell>
        </row>
        <row r="411"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M411">
            <v>0</v>
          </cell>
          <cell r="N411">
            <v>0</v>
          </cell>
          <cell r="O411">
            <v>0</v>
          </cell>
          <cell r="P411">
            <v>0</v>
          </cell>
        </row>
        <row r="412">
          <cell r="E412">
            <v>184065.62</v>
          </cell>
          <cell r="F412">
            <v>62283.47</v>
          </cell>
          <cell r="G412">
            <v>578865.16</v>
          </cell>
          <cell r="H412">
            <v>126366.46</v>
          </cell>
          <cell r="I412">
            <v>123095.57</v>
          </cell>
          <cell r="J412">
            <v>30347.22</v>
          </cell>
          <cell r="K412">
            <v>99598.05</v>
          </cell>
          <cell r="L412">
            <v>218957.51</v>
          </cell>
          <cell r="M412">
            <v>1493.76</v>
          </cell>
          <cell r="N412">
            <v>0</v>
          </cell>
          <cell r="O412">
            <v>0</v>
          </cell>
          <cell r="P412">
            <v>0</v>
          </cell>
        </row>
        <row r="413">
          <cell r="E413">
            <v>528967.82999999996</v>
          </cell>
          <cell r="F413">
            <v>1175792.27</v>
          </cell>
          <cell r="G413">
            <v>1670104.4</v>
          </cell>
          <cell r="H413">
            <v>330590.53999999998</v>
          </cell>
          <cell r="I413">
            <v>1563686.62</v>
          </cell>
          <cell r="J413">
            <v>869804.44</v>
          </cell>
          <cell r="K413">
            <v>1322344.97</v>
          </cell>
          <cell r="L413">
            <v>1146653.79</v>
          </cell>
          <cell r="M413">
            <v>0</v>
          </cell>
          <cell r="N413">
            <v>0</v>
          </cell>
          <cell r="O413">
            <v>0</v>
          </cell>
          <cell r="P413">
            <v>0</v>
          </cell>
        </row>
        <row r="414">
          <cell r="E414">
            <v>1498934.7</v>
          </cell>
          <cell r="F414">
            <v>960659.55</v>
          </cell>
          <cell r="G414">
            <v>1514288.18</v>
          </cell>
          <cell r="H414">
            <v>1310406.54</v>
          </cell>
          <cell r="I414">
            <v>1655951.81</v>
          </cell>
          <cell r="J414">
            <v>1923197.2</v>
          </cell>
          <cell r="K414">
            <v>1212253.1100000001</v>
          </cell>
          <cell r="L414">
            <v>2375187.52</v>
          </cell>
          <cell r="M414">
            <v>310871.67999999999</v>
          </cell>
          <cell r="N414">
            <v>0</v>
          </cell>
          <cell r="O414">
            <v>0</v>
          </cell>
          <cell r="P414">
            <v>0</v>
          </cell>
        </row>
        <row r="415">
          <cell r="E415">
            <v>0</v>
          </cell>
          <cell r="F415">
            <v>0</v>
          </cell>
          <cell r="G415">
            <v>49.25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M415">
            <v>0</v>
          </cell>
          <cell r="N415">
            <v>0</v>
          </cell>
          <cell r="O415">
            <v>0</v>
          </cell>
          <cell r="P415">
            <v>0</v>
          </cell>
        </row>
        <row r="416"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M416">
            <v>0</v>
          </cell>
          <cell r="N416">
            <v>0</v>
          </cell>
          <cell r="O416">
            <v>0</v>
          </cell>
          <cell r="P416">
            <v>0</v>
          </cell>
        </row>
        <row r="417">
          <cell r="E417">
            <v>0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  <cell r="M417">
            <v>0</v>
          </cell>
          <cell r="N417">
            <v>0</v>
          </cell>
          <cell r="O417">
            <v>0</v>
          </cell>
          <cell r="P417">
            <v>0</v>
          </cell>
        </row>
        <row r="418">
          <cell r="E418">
            <v>32442822.469999999</v>
          </cell>
          <cell r="F418">
            <v>33602857.329999998</v>
          </cell>
          <cell r="G418">
            <v>33567386.609999999</v>
          </cell>
          <cell r="H418">
            <v>25076949.800000001</v>
          </cell>
          <cell r="I418">
            <v>26594950.789999999</v>
          </cell>
          <cell r="J418">
            <v>43161721.409999996</v>
          </cell>
          <cell r="K418">
            <v>22883161.539999999</v>
          </cell>
          <cell r="L418">
            <v>35092730.950000003</v>
          </cell>
          <cell r="M418">
            <v>11035468.949999999</v>
          </cell>
          <cell r="N418">
            <v>0</v>
          </cell>
          <cell r="O418">
            <v>0</v>
          </cell>
          <cell r="P418">
            <v>0</v>
          </cell>
        </row>
        <row r="420">
          <cell r="E420">
            <v>375583.33</v>
          </cell>
          <cell r="F420">
            <v>334209.03000000003</v>
          </cell>
          <cell r="G420">
            <v>351655.73</v>
          </cell>
          <cell r="H420">
            <v>179087.28</v>
          </cell>
          <cell r="I420">
            <v>93343.85</v>
          </cell>
          <cell r="J420">
            <v>126045.16</v>
          </cell>
          <cell r="K420">
            <v>133005.57999999999</v>
          </cell>
          <cell r="L420">
            <v>127635.56</v>
          </cell>
          <cell r="M420">
            <v>0</v>
          </cell>
          <cell r="N420">
            <v>0</v>
          </cell>
          <cell r="O420">
            <v>0</v>
          </cell>
          <cell r="P420">
            <v>0</v>
          </cell>
        </row>
        <row r="421">
          <cell r="E421">
            <v>189857.18</v>
          </cell>
          <cell r="F421">
            <v>179292.66</v>
          </cell>
          <cell r="G421">
            <v>170507.17</v>
          </cell>
          <cell r="H421">
            <v>169445.66</v>
          </cell>
          <cell r="I421">
            <v>54745.32</v>
          </cell>
          <cell r="J421">
            <v>150604.35999999999</v>
          </cell>
          <cell r="K421">
            <v>171602.94</v>
          </cell>
          <cell r="L421">
            <v>174562.66</v>
          </cell>
          <cell r="M421">
            <v>0</v>
          </cell>
          <cell r="N421">
            <v>0</v>
          </cell>
          <cell r="O421">
            <v>0</v>
          </cell>
          <cell r="P421">
            <v>0</v>
          </cell>
        </row>
        <row r="422">
          <cell r="E422">
            <v>79491.63</v>
          </cell>
          <cell r="F422">
            <v>83574.55</v>
          </cell>
          <cell r="G422">
            <v>82122.899999999994</v>
          </cell>
          <cell r="H422">
            <v>235704.27</v>
          </cell>
          <cell r="I422">
            <v>105103.11</v>
          </cell>
          <cell r="J422">
            <v>161015.13</v>
          </cell>
          <cell r="K422">
            <v>226508.63</v>
          </cell>
          <cell r="L422">
            <v>232616.85</v>
          </cell>
          <cell r="M422">
            <v>0</v>
          </cell>
          <cell r="N422">
            <v>0</v>
          </cell>
          <cell r="O422">
            <v>0</v>
          </cell>
          <cell r="P422">
            <v>0</v>
          </cell>
        </row>
        <row r="423">
          <cell r="E423">
            <v>60971.99</v>
          </cell>
          <cell r="F423">
            <v>73942.259999999995</v>
          </cell>
          <cell r="G423">
            <v>79258.69</v>
          </cell>
          <cell r="H423">
            <v>82170.34</v>
          </cell>
          <cell r="I423">
            <v>42902.6</v>
          </cell>
          <cell r="J423">
            <v>112681.99</v>
          </cell>
          <cell r="K423">
            <v>39335.15</v>
          </cell>
          <cell r="L423">
            <v>41014.370000000003</v>
          </cell>
          <cell r="M423">
            <v>0</v>
          </cell>
          <cell r="N423">
            <v>0</v>
          </cell>
          <cell r="O423">
            <v>0</v>
          </cell>
          <cell r="P423">
            <v>0</v>
          </cell>
        </row>
        <row r="424">
          <cell r="E424">
            <v>705904.13</v>
          </cell>
          <cell r="F424">
            <v>671018.50000000012</v>
          </cell>
          <cell r="G424">
            <v>683544.49</v>
          </cell>
          <cell r="H424">
            <v>666407.54999999993</v>
          </cell>
          <cell r="I424">
            <v>296094.88</v>
          </cell>
          <cell r="J424">
            <v>550346.64</v>
          </cell>
          <cell r="K424">
            <v>570452.30000000005</v>
          </cell>
          <cell r="L424">
            <v>575829.43999999994</v>
          </cell>
          <cell r="M424">
            <v>0</v>
          </cell>
          <cell r="N424">
            <v>0</v>
          </cell>
          <cell r="O424">
            <v>0</v>
          </cell>
          <cell r="P424">
            <v>0</v>
          </cell>
        </row>
        <row r="426">
          <cell r="E426">
            <v>1347825.03</v>
          </cell>
          <cell r="F426">
            <v>327126.68</v>
          </cell>
          <cell r="G426">
            <v>2885192.87</v>
          </cell>
          <cell r="H426">
            <v>710816.52</v>
          </cell>
          <cell r="I426">
            <v>738890.48</v>
          </cell>
          <cell r="J426">
            <v>634862.96</v>
          </cell>
          <cell r="K426">
            <v>1048355.84</v>
          </cell>
          <cell r="L426">
            <v>2035022.95</v>
          </cell>
          <cell r="M426">
            <v>2744.22</v>
          </cell>
          <cell r="N426">
            <v>0</v>
          </cell>
          <cell r="O426">
            <v>0</v>
          </cell>
          <cell r="P426">
            <v>0</v>
          </cell>
        </row>
        <row r="427">
          <cell r="E427">
            <v>296012.74</v>
          </cell>
          <cell r="F427">
            <v>272098.25</v>
          </cell>
          <cell r="G427">
            <v>3185.58</v>
          </cell>
          <cell r="H427">
            <v>342381.66</v>
          </cell>
          <cell r="I427">
            <v>28942.01</v>
          </cell>
          <cell r="J427">
            <v>28568.02</v>
          </cell>
          <cell r="K427">
            <v>418810.73</v>
          </cell>
          <cell r="L427">
            <v>6469.14</v>
          </cell>
          <cell r="M427">
            <v>2063.62</v>
          </cell>
          <cell r="N427">
            <v>0</v>
          </cell>
          <cell r="O427">
            <v>0</v>
          </cell>
          <cell r="P427">
            <v>0</v>
          </cell>
        </row>
        <row r="428"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M428">
            <v>0</v>
          </cell>
          <cell r="N428">
            <v>0</v>
          </cell>
          <cell r="O428">
            <v>0</v>
          </cell>
          <cell r="P428">
            <v>0</v>
          </cell>
        </row>
        <row r="429">
          <cell r="E429">
            <v>80593.899999999994</v>
          </cell>
          <cell r="F429">
            <v>78145.490000000005</v>
          </cell>
          <cell r="G429">
            <v>95563.08</v>
          </cell>
          <cell r="H429">
            <v>108592.5</v>
          </cell>
          <cell r="I429">
            <v>14322.72</v>
          </cell>
          <cell r="J429">
            <v>183.57</v>
          </cell>
          <cell r="K429">
            <v>46194.5</v>
          </cell>
          <cell r="L429">
            <v>67729.08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</row>
        <row r="430">
          <cell r="E430">
            <v>1724431.67</v>
          </cell>
          <cell r="F430">
            <v>677370.41999999993</v>
          </cell>
          <cell r="G430">
            <v>2983941.5300000003</v>
          </cell>
          <cell r="H430">
            <v>1161790.68</v>
          </cell>
          <cell r="I430">
            <v>782155.21</v>
          </cell>
          <cell r="J430">
            <v>663614.54999999993</v>
          </cell>
          <cell r="K430">
            <v>1513361.0699999998</v>
          </cell>
          <cell r="L430">
            <v>2109221.17</v>
          </cell>
          <cell r="M430">
            <v>4807.84</v>
          </cell>
          <cell r="N430">
            <v>0</v>
          </cell>
          <cell r="O430">
            <v>0</v>
          </cell>
          <cell r="P430">
            <v>0</v>
          </cell>
        </row>
        <row r="431">
          <cell r="E431">
            <v>165317.53</v>
          </cell>
          <cell r="F431">
            <v>0</v>
          </cell>
          <cell r="G431">
            <v>0</v>
          </cell>
          <cell r="H431">
            <v>71347.899999999994</v>
          </cell>
          <cell r="I431">
            <v>0</v>
          </cell>
          <cell r="J431">
            <v>0</v>
          </cell>
          <cell r="K431">
            <v>0</v>
          </cell>
          <cell r="L431">
            <v>914.44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</row>
        <row r="432">
          <cell r="E432">
            <v>10082.61</v>
          </cell>
          <cell r="F432">
            <v>6611.35</v>
          </cell>
          <cell r="G432">
            <v>2491.4299999999998</v>
          </cell>
          <cell r="H432">
            <v>2159.8000000000002</v>
          </cell>
          <cell r="I432">
            <v>20784.68</v>
          </cell>
          <cell r="J432">
            <v>4273.3900000000003</v>
          </cell>
          <cell r="K432">
            <v>7304.94</v>
          </cell>
          <cell r="L432">
            <v>9589.74</v>
          </cell>
          <cell r="M432">
            <v>182.69</v>
          </cell>
          <cell r="N432">
            <v>0</v>
          </cell>
          <cell r="O432">
            <v>0</v>
          </cell>
          <cell r="P432">
            <v>0</v>
          </cell>
        </row>
        <row r="433">
          <cell r="E433">
            <v>35048558.410000004</v>
          </cell>
          <cell r="F433">
            <v>34957857.599999994</v>
          </cell>
          <cell r="G433">
            <v>37237364.059999995</v>
          </cell>
          <cell r="H433">
            <v>26978655.73</v>
          </cell>
          <cell r="I433">
            <v>27693985.559999999</v>
          </cell>
          <cell r="J433">
            <v>44379955.989999995</v>
          </cell>
          <cell r="K433">
            <v>24974279.849999998</v>
          </cell>
          <cell r="L433">
            <v>37788285.740000002</v>
          </cell>
          <cell r="M433">
            <v>11040459.479999999</v>
          </cell>
          <cell r="N433">
            <v>0</v>
          </cell>
          <cell r="O433">
            <v>0</v>
          </cell>
          <cell r="P433">
            <v>0</v>
          </cell>
        </row>
        <row r="436">
          <cell r="E436">
            <v>242741.2</v>
          </cell>
          <cell r="F436">
            <v>435521</v>
          </cell>
          <cell r="G436">
            <v>489721.59999999998</v>
          </cell>
          <cell r="H436">
            <v>120669</v>
          </cell>
          <cell r="I436">
            <v>425326.2</v>
          </cell>
          <cell r="J436">
            <v>319523.52</v>
          </cell>
          <cell r="K436">
            <v>302991.14</v>
          </cell>
          <cell r="L436">
            <v>484174.98</v>
          </cell>
          <cell r="M436">
            <v>0</v>
          </cell>
          <cell r="N436">
            <v>0</v>
          </cell>
          <cell r="O436">
            <v>0</v>
          </cell>
          <cell r="P436">
            <v>0</v>
          </cell>
        </row>
        <row r="437">
          <cell r="E437">
            <v>0</v>
          </cell>
          <cell r="F437">
            <v>10800</v>
          </cell>
          <cell r="G437">
            <v>0</v>
          </cell>
          <cell r="H437">
            <v>52000</v>
          </cell>
          <cell r="I437">
            <v>27600</v>
          </cell>
          <cell r="J437">
            <v>70800</v>
          </cell>
          <cell r="K437">
            <v>81800</v>
          </cell>
          <cell r="L437">
            <v>43800</v>
          </cell>
          <cell r="M437">
            <v>0</v>
          </cell>
          <cell r="N437">
            <v>0</v>
          </cell>
          <cell r="O437">
            <v>0</v>
          </cell>
          <cell r="P437">
            <v>0</v>
          </cell>
        </row>
        <row r="438">
          <cell r="E438">
            <v>993153.48</v>
          </cell>
          <cell r="F438">
            <v>1000340.52</v>
          </cell>
          <cell r="G438">
            <v>789061.87</v>
          </cell>
          <cell r="H438">
            <v>750284.33</v>
          </cell>
          <cell r="I438">
            <v>1000670.16</v>
          </cell>
          <cell r="J438">
            <v>863792.01</v>
          </cell>
          <cell r="K438">
            <v>787295.9</v>
          </cell>
          <cell r="L438">
            <v>587197.87</v>
          </cell>
          <cell r="M438">
            <v>0</v>
          </cell>
          <cell r="N438">
            <v>0</v>
          </cell>
          <cell r="O438">
            <v>0</v>
          </cell>
          <cell r="P438">
            <v>0</v>
          </cell>
        </row>
        <row r="439">
          <cell r="E439">
            <v>295141.67</v>
          </cell>
          <cell r="F439">
            <v>709259.6</v>
          </cell>
          <cell r="G439">
            <v>635618.14</v>
          </cell>
          <cell r="H439">
            <v>256408.53</v>
          </cell>
          <cell r="I439">
            <v>351495.2</v>
          </cell>
          <cell r="J439">
            <v>885795.07</v>
          </cell>
          <cell r="K439">
            <v>243747.56</v>
          </cell>
          <cell r="L439">
            <v>766072.67</v>
          </cell>
          <cell r="M439">
            <v>27918.32</v>
          </cell>
          <cell r="N439">
            <v>0</v>
          </cell>
          <cell r="O439">
            <v>0</v>
          </cell>
          <cell r="P439">
            <v>0</v>
          </cell>
        </row>
        <row r="440">
          <cell r="E440">
            <v>49165</v>
          </cell>
          <cell r="F440">
            <v>28149.22</v>
          </cell>
          <cell r="G440">
            <v>51312.34</v>
          </cell>
          <cell r="H440">
            <v>18184.740000000002</v>
          </cell>
          <cell r="I440">
            <v>29576.34</v>
          </cell>
          <cell r="J440">
            <v>50475.02</v>
          </cell>
          <cell r="K440">
            <v>23398.16</v>
          </cell>
          <cell r="L440">
            <v>30119.4</v>
          </cell>
          <cell r="M440">
            <v>21870.95</v>
          </cell>
          <cell r="N440">
            <v>0</v>
          </cell>
          <cell r="O440">
            <v>0</v>
          </cell>
          <cell r="P440">
            <v>0</v>
          </cell>
        </row>
        <row r="441">
          <cell r="E441">
            <v>31801.17</v>
          </cell>
          <cell r="F441">
            <v>59771.5</v>
          </cell>
          <cell r="G441">
            <v>53906.5</v>
          </cell>
          <cell r="H441">
            <v>53906.5</v>
          </cell>
          <cell r="I441">
            <v>48947.98</v>
          </cell>
          <cell r="J441">
            <v>48741.33</v>
          </cell>
          <cell r="K441">
            <v>120940.51</v>
          </cell>
          <cell r="L441">
            <v>14235.38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</row>
        <row r="442">
          <cell r="E442">
            <v>2899.02</v>
          </cell>
          <cell r="F442">
            <v>4094.08</v>
          </cell>
          <cell r="G442">
            <v>6560.29</v>
          </cell>
          <cell r="H442">
            <v>2205.71</v>
          </cell>
          <cell r="I442">
            <v>1501</v>
          </cell>
          <cell r="J442">
            <v>2051.1</v>
          </cell>
          <cell r="K442">
            <v>2612.4</v>
          </cell>
          <cell r="L442">
            <v>875</v>
          </cell>
          <cell r="M442">
            <v>66</v>
          </cell>
          <cell r="N442">
            <v>0</v>
          </cell>
          <cell r="O442">
            <v>0</v>
          </cell>
          <cell r="P442">
            <v>0</v>
          </cell>
        </row>
        <row r="443">
          <cell r="E443">
            <v>15077.39</v>
          </cell>
          <cell r="F443">
            <v>4165.17</v>
          </cell>
          <cell r="G443">
            <v>16990.37</v>
          </cell>
          <cell r="H443">
            <v>10692.68</v>
          </cell>
          <cell r="I443">
            <v>15583.97</v>
          </cell>
          <cell r="J443">
            <v>19305.93</v>
          </cell>
          <cell r="K443">
            <v>615712.31999999995</v>
          </cell>
          <cell r="L443">
            <v>15930.84</v>
          </cell>
          <cell r="M443">
            <v>0</v>
          </cell>
          <cell r="N443">
            <v>0</v>
          </cell>
          <cell r="O443">
            <v>0</v>
          </cell>
          <cell r="P443">
            <v>0</v>
          </cell>
        </row>
        <row r="444">
          <cell r="E444">
            <v>61700</v>
          </cell>
          <cell r="F444">
            <v>0</v>
          </cell>
          <cell r="G444">
            <v>-61700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</row>
        <row r="445">
          <cell r="E445">
            <v>18486</v>
          </cell>
          <cell r="F445">
            <v>37664.25</v>
          </cell>
          <cell r="G445">
            <v>5500</v>
          </cell>
          <cell r="H445">
            <v>13853.8</v>
          </cell>
          <cell r="I445">
            <v>10787.14</v>
          </cell>
          <cell r="J445">
            <v>5500</v>
          </cell>
          <cell r="K445">
            <v>374</v>
          </cell>
          <cell r="L445">
            <v>45638.12</v>
          </cell>
          <cell r="M445">
            <v>4500</v>
          </cell>
          <cell r="N445">
            <v>0</v>
          </cell>
          <cell r="O445">
            <v>0</v>
          </cell>
          <cell r="P445">
            <v>0</v>
          </cell>
        </row>
        <row r="446">
          <cell r="E446">
            <v>400238.39</v>
          </cell>
          <cell r="F446">
            <v>699664.93</v>
          </cell>
          <cell r="G446">
            <v>710722.76</v>
          </cell>
          <cell r="H446">
            <v>385189.24</v>
          </cell>
          <cell r="I446">
            <v>411651.83</v>
          </cell>
          <cell r="J446">
            <v>48564.88</v>
          </cell>
          <cell r="K446">
            <v>722490.8</v>
          </cell>
          <cell r="L446">
            <v>411718.02</v>
          </cell>
          <cell r="M446">
            <v>15371.82</v>
          </cell>
          <cell r="N446">
            <v>0</v>
          </cell>
          <cell r="O446">
            <v>0</v>
          </cell>
          <cell r="P446">
            <v>0</v>
          </cell>
        </row>
        <row r="447">
          <cell r="E447">
            <v>2110403.3199999998</v>
          </cell>
          <cell r="F447">
            <v>2989430.2700000005</v>
          </cell>
          <cell r="G447">
            <v>2697693.87</v>
          </cell>
          <cell r="H447">
            <v>1663394.5299999998</v>
          </cell>
          <cell r="I447">
            <v>2323139.8199999998</v>
          </cell>
          <cell r="J447">
            <v>2314548.8600000003</v>
          </cell>
          <cell r="K447">
            <v>2901362.79</v>
          </cell>
          <cell r="L447">
            <v>2399762.2800000003</v>
          </cell>
          <cell r="M447">
            <v>69727.09</v>
          </cell>
          <cell r="N447">
            <v>0</v>
          </cell>
          <cell r="O447">
            <v>0</v>
          </cell>
          <cell r="P447">
            <v>0</v>
          </cell>
        </row>
        <row r="450">
          <cell r="E450">
            <v>457155.66</v>
          </cell>
          <cell r="F450">
            <v>467189.34</v>
          </cell>
          <cell r="G450">
            <v>406967.88</v>
          </cell>
          <cell r="H450">
            <v>468076.15</v>
          </cell>
          <cell r="I450">
            <v>429778.14</v>
          </cell>
          <cell r="J450">
            <v>405283.02</v>
          </cell>
          <cell r="K450">
            <v>439471.5</v>
          </cell>
          <cell r="L450">
            <v>381848.02</v>
          </cell>
          <cell r="M450">
            <v>0</v>
          </cell>
          <cell r="N450">
            <v>0</v>
          </cell>
          <cell r="O450">
            <v>0</v>
          </cell>
          <cell r="P450">
            <v>0</v>
          </cell>
        </row>
        <row r="451">
          <cell r="E451">
            <v>143608.67000000001</v>
          </cell>
          <cell r="F451">
            <v>150352.31</v>
          </cell>
          <cell r="G451">
            <v>130147.55</v>
          </cell>
          <cell r="H451">
            <v>144616.34</v>
          </cell>
          <cell r="I451">
            <v>140597.41</v>
          </cell>
          <cell r="J451">
            <v>131215.65</v>
          </cell>
          <cell r="K451">
            <v>137954.26</v>
          </cell>
          <cell r="L451">
            <v>120158.01</v>
          </cell>
          <cell r="M451">
            <v>0</v>
          </cell>
          <cell r="N451">
            <v>0</v>
          </cell>
          <cell r="O451">
            <v>0</v>
          </cell>
          <cell r="P451">
            <v>0</v>
          </cell>
        </row>
        <row r="452">
          <cell r="E452">
            <v>0</v>
          </cell>
          <cell r="F452">
            <v>-9926</v>
          </cell>
          <cell r="G452">
            <v>-8250</v>
          </cell>
          <cell r="H452">
            <v>-8650</v>
          </cell>
          <cell r="I452">
            <v>-8150</v>
          </cell>
          <cell r="J452">
            <v>-8400</v>
          </cell>
          <cell r="K452">
            <v>-8000</v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  <cell r="P452">
            <v>0</v>
          </cell>
        </row>
        <row r="453"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  <cell r="M453">
            <v>0</v>
          </cell>
          <cell r="N453">
            <v>0</v>
          </cell>
          <cell r="O453">
            <v>0</v>
          </cell>
          <cell r="P453">
            <v>0</v>
          </cell>
        </row>
        <row r="454">
          <cell r="E454">
            <v>2957.81</v>
          </cell>
          <cell r="F454">
            <v>2360.54</v>
          </cell>
          <cell r="G454">
            <v>2209.15</v>
          </cell>
          <cell r="H454">
            <v>1353.95</v>
          </cell>
          <cell r="I454">
            <v>1686.53</v>
          </cell>
          <cell r="J454">
            <v>1820.88</v>
          </cell>
          <cell r="K454">
            <v>1459.4</v>
          </cell>
          <cell r="L454">
            <v>1350.77</v>
          </cell>
          <cell r="M454">
            <v>339.15</v>
          </cell>
          <cell r="N454">
            <v>0</v>
          </cell>
          <cell r="O454">
            <v>0</v>
          </cell>
          <cell r="P454">
            <v>0</v>
          </cell>
        </row>
        <row r="455">
          <cell r="E455">
            <v>482.08</v>
          </cell>
          <cell r="F455">
            <v>482.08</v>
          </cell>
          <cell r="G455">
            <v>482.08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  <cell r="M455">
            <v>0</v>
          </cell>
          <cell r="N455">
            <v>0</v>
          </cell>
          <cell r="O455">
            <v>0</v>
          </cell>
          <cell r="P455">
            <v>0</v>
          </cell>
        </row>
        <row r="456">
          <cell r="E456">
            <v>604204.22</v>
          </cell>
          <cell r="F456">
            <v>610458.27</v>
          </cell>
          <cell r="G456">
            <v>531556.66</v>
          </cell>
          <cell r="H456">
            <v>605396.43999999994</v>
          </cell>
          <cell r="I456">
            <v>563912.08000000007</v>
          </cell>
          <cell r="J456">
            <v>529919.55000000005</v>
          </cell>
          <cell r="K456">
            <v>570885.16</v>
          </cell>
          <cell r="L456">
            <v>503356.80000000005</v>
          </cell>
          <cell r="M456">
            <v>339.15</v>
          </cell>
          <cell r="N456">
            <v>0</v>
          </cell>
          <cell r="O456">
            <v>0</v>
          </cell>
          <cell r="P456">
            <v>0</v>
          </cell>
        </row>
        <row r="458">
          <cell r="E458">
            <v>1640.76</v>
          </cell>
          <cell r="F458">
            <v>26090.66</v>
          </cell>
          <cell r="G458">
            <v>48248.37</v>
          </cell>
          <cell r="H458">
            <v>20539.52</v>
          </cell>
          <cell r="I458">
            <v>75077.38</v>
          </cell>
          <cell r="J458">
            <v>126338.61</v>
          </cell>
          <cell r="K458">
            <v>20023.86</v>
          </cell>
          <cell r="L458">
            <v>16891.52</v>
          </cell>
          <cell r="M458">
            <v>18174.79</v>
          </cell>
          <cell r="N458">
            <v>0</v>
          </cell>
          <cell r="O458">
            <v>0</v>
          </cell>
          <cell r="P458">
            <v>0</v>
          </cell>
        </row>
        <row r="459">
          <cell r="E459">
            <v>2224</v>
          </cell>
          <cell r="F459">
            <v>6724.5</v>
          </cell>
          <cell r="G459">
            <v>9067</v>
          </cell>
          <cell r="H459">
            <v>5972.5</v>
          </cell>
          <cell r="I459">
            <v>10479</v>
          </cell>
          <cell r="J459">
            <v>12282.71</v>
          </cell>
          <cell r="K459">
            <v>3698.5</v>
          </cell>
          <cell r="L459">
            <v>2459</v>
          </cell>
          <cell r="M459">
            <v>912.5</v>
          </cell>
          <cell r="N459">
            <v>0</v>
          </cell>
          <cell r="O459">
            <v>0</v>
          </cell>
          <cell r="P459">
            <v>0</v>
          </cell>
        </row>
        <row r="460">
          <cell r="E460">
            <v>481</v>
          </cell>
          <cell r="F460">
            <v>1074</v>
          </cell>
          <cell r="G460">
            <v>3912.95</v>
          </cell>
          <cell r="H460">
            <v>2498</v>
          </cell>
          <cell r="I460">
            <v>2194.9</v>
          </cell>
          <cell r="J460">
            <v>0</v>
          </cell>
          <cell r="K460">
            <v>695</v>
          </cell>
          <cell r="L460">
            <v>368</v>
          </cell>
          <cell r="M460">
            <v>760</v>
          </cell>
          <cell r="N460">
            <v>0</v>
          </cell>
          <cell r="O460">
            <v>0</v>
          </cell>
          <cell r="P460">
            <v>0</v>
          </cell>
        </row>
        <row r="461">
          <cell r="E461">
            <v>4345.76</v>
          </cell>
          <cell r="F461">
            <v>33889.160000000003</v>
          </cell>
          <cell r="G461">
            <v>61228.32</v>
          </cell>
          <cell r="H461">
            <v>29010.02</v>
          </cell>
          <cell r="I461">
            <v>87751.28</v>
          </cell>
          <cell r="J461">
            <v>138621.32</v>
          </cell>
          <cell r="K461">
            <v>24417.360000000001</v>
          </cell>
          <cell r="L461">
            <v>19718.52</v>
          </cell>
          <cell r="M461">
            <v>19847.29</v>
          </cell>
          <cell r="N461">
            <v>0</v>
          </cell>
          <cell r="O461">
            <v>0</v>
          </cell>
          <cell r="P461">
            <v>0</v>
          </cell>
        </row>
        <row r="463">
          <cell r="E463">
            <v>27688.13</v>
          </cell>
          <cell r="F463">
            <v>30351.56</v>
          </cell>
          <cell r="G463">
            <v>28001.08</v>
          </cell>
          <cell r="H463">
            <v>31128.89</v>
          </cell>
          <cell r="I463">
            <v>26383.98</v>
          </cell>
          <cell r="J463">
            <v>25765.56</v>
          </cell>
          <cell r="K463">
            <v>16727.330000000002</v>
          </cell>
          <cell r="L463">
            <v>16893.25</v>
          </cell>
          <cell r="M463">
            <v>0</v>
          </cell>
          <cell r="N463">
            <v>0</v>
          </cell>
          <cell r="O463">
            <v>0</v>
          </cell>
          <cell r="P463">
            <v>0</v>
          </cell>
        </row>
        <row r="464">
          <cell r="E464">
            <v>14926.89</v>
          </cell>
          <cell r="F464">
            <v>14543.72</v>
          </cell>
          <cell r="G464">
            <v>14538.61</v>
          </cell>
          <cell r="H464">
            <v>12603.41</v>
          </cell>
          <cell r="I464">
            <v>10012.5</v>
          </cell>
          <cell r="J464">
            <v>16195.73</v>
          </cell>
          <cell r="K464">
            <v>2614.21</v>
          </cell>
          <cell r="L464">
            <v>51191.75</v>
          </cell>
          <cell r="M464">
            <v>0</v>
          </cell>
          <cell r="N464">
            <v>0</v>
          </cell>
          <cell r="O464">
            <v>0</v>
          </cell>
          <cell r="P464">
            <v>0</v>
          </cell>
        </row>
        <row r="465">
          <cell r="E465">
            <v>2600</v>
          </cell>
          <cell r="F465">
            <v>2600</v>
          </cell>
          <cell r="G465">
            <v>2600</v>
          </cell>
          <cell r="H465">
            <v>4250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M465">
            <v>0</v>
          </cell>
          <cell r="N465">
            <v>0</v>
          </cell>
          <cell r="O465">
            <v>0</v>
          </cell>
          <cell r="P465">
            <v>0</v>
          </cell>
        </row>
        <row r="466">
          <cell r="E466">
            <v>6213.34</v>
          </cell>
          <cell r="F466">
            <v>12619.7</v>
          </cell>
          <cell r="G466">
            <v>424.5</v>
          </cell>
          <cell r="H466">
            <v>563.54</v>
          </cell>
          <cell r="I466">
            <v>8678.43</v>
          </cell>
          <cell r="J466">
            <v>10201.459999999999</v>
          </cell>
          <cell r="K466">
            <v>2900</v>
          </cell>
          <cell r="L466">
            <v>11453.66</v>
          </cell>
          <cell r="M466">
            <v>0</v>
          </cell>
          <cell r="N466">
            <v>0</v>
          </cell>
          <cell r="O466">
            <v>0</v>
          </cell>
          <cell r="P466">
            <v>0</v>
          </cell>
        </row>
        <row r="467">
          <cell r="E467">
            <v>51428.36</v>
          </cell>
          <cell r="F467">
            <v>60114.979999999996</v>
          </cell>
          <cell r="G467">
            <v>45564.19</v>
          </cell>
          <cell r="H467">
            <v>48545.840000000004</v>
          </cell>
          <cell r="I467">
            <v>45074.909999999996</v>
          </cell>
          <cell r="J467">
            <v>52162.75</v>
          </cell>
          <cell r="K467">
            <v>22241.54</v>
          </cell>
          <cell r="L467">
            <v>79538.66</v>
          </cell>
          <cell r="M467">
            <v>0</v>
          </cell>
          <cell r="N467">
            <v>0</v>
          </cell>
          <cell r="O467">
            <v>0</v>
          </cell>
          <cell r="P467">
            <v>0</v>
          </cell>
        </row>
        <row r="469">
          <cell r="E469">
            <v>2397.0300000000002</v>
          </cell>
          <cell r="F469">
            <v>2783.05</v>
          </cell>
          <cell r="G469">
            <v>2665.2</v>
          </cell>
          <cell r="H469">
            <v>2742.03</v>
          </cell>
          <cell r="I469">
            <v>2545.12</v>
          </cell>
          <cell r="J469">
            <v>1618.94</v>
          </cell>
          <cell r="K469">
            <v>1634.45</v>
          </cell>
          <cell r="L469">
            <v>1983.06</v>
          </cell>
          <cell r="M469">
            <v>42.5</v>
          </cell>
          <cell r="N469">
            <v>0</v>
          </cell>
          <cell r="O469">
            <v>0</v>
          </cell>
          <cell r="P469">
            <v>0</v>
          </cell>
        </row>
        <row r="470">
          <cell r="E470">
            <v>2986.92</v>
          </cell>
          <cell r="F470">
            <v>-38.83</v>
          </cell>
          <cell r="G470">
            <v>951.86</v>
          </cell>
          <cell r="H470">
            <v>2834.73</v>
          </cell>
          <cell r="I470">
            <v>671.44</v>
          </cell>
          <cell r="J470">
            <v>246.61</v>
          </cell>
          <cell r="K470">
            <v>410.13</v>
          </cell>
          <cell r="L470">
            <v>259.76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</row>
        <row r="471">
          <cell r="E471">
            <v>105.16</v>
          </cell>
          <cell r="F471">
            <v>0.47</v>
          </cell>
          <cell r="G471">
            <v>35.25</v>
          </cell>
          <cell r="H471">
            <v>38.15</v>
          </cell>
          <cell r="I471">
            <v>360.96</v>
          </cell>
          <cell r="J471">
            <v>213.9</v>
          </cell>
          <cell r="K471">
            <v>259.45</v>
          </cell>
          <cell r="L471">
            <v>30.47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</row>
        <row r="472">
          <cell r="E472">
            <v>5489.1100000000006</v>
          </cell>
          <cell r="F472">
            <v>2744.69</v>
          </cell>
          <cell r="G472">
            <v>3652.31</v>
          </cell>
          <cell r="H472">
            <v>5614.91</v>
          </cell>
          <cell r="I472">
            <v>3577.52</v>
          </cell>
          <cell r="J472">
            <v>2079.4500000000003</v>
          </cell>
          <cell r="K472">
            <v>2304.0299999999997</v>
          </cell>
          <cell r="L472">
            <v>2273.2899999999995</v>
          </cell>
          <cell r="M472">
            <v>42.5</v>
          </cell>
          <cell r="N472">
            <v>0</v>
          </cell>
          <cell r="O472">
            <v>0</v>
          </cell>
          <cell r="P472">
            <v>0</v>
          </cell>
        </row>
        <row r="474">
          <cell r="E474">
            <v>8919.43</v>
          </cell>
          <cell r="F474">
            <v>9046.98</v>
          </cell>
          <cell r="G474">
            <v>8987.75</v>
          </cell>
          <cell r="H474">
            <v>9020.2800000000007</v>
          </cell>
          <cell r="I474">
            <v>9013.3799999999992</v>
          </cell>
          <cell r="J474">
            <v>9053.7800000000007</v>
          </cell>
          <cell r="K474">
            <v>9140.6299999999992</v>
          </cell>
          <cell r="L474">
            <v>8991.32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</row>
        <row r="475">
          <cell r="E475">
            <v>44.04</v>
          </cell>
          <cell r="F475">
            <v>0</v>
          </cell>
          <cell r="G475">
            <v>0</v>
          </cell>
          <cell r="H475">
            <v>83</v>
          </cell>
          <cell r="I475">
            <v>90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0</v>
          </cell>
          <cell r="O475">
            <v>0</v>
          </cell>
          <cell r="P475">
            <v>0</v>
          </cell>
        </row>
        <row r="476">
          <cell r="E476">
            <v>7957.12</v>
          </cell>
          <cell r="F476">
            <v>68896.87</v>
          </cell>
          <cell r="G476">
            <v>69327.509999999995</v>
          </cell>
          <cell r="H476">
            <v>68173.960000000006</v>
          </cell>
          <cell r="I476">
            <v>67875.92</v>
          </cell>
          <cell r="J476">
            <v>72583.17</v>
          </cell>
          <cell r="K476">
            <v>70765.600000000006</v>
          </cell>
          <cell r="L476">
            <v>71324.009999999995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</row>
        <row r="477">
          <cell r="E477">
            <v>16920.59</v>
          </cell>
          <cell r="F477">
            <v>77943.849999999991</v>
          </cell>
          <cell r="G477">
            <v>78315.259999999995</v>
          </cell>
          <cell r="H477">
            <v>77277.240000000005</v>
          </cell>
          <cell r="I477">
            <v>76979.3</v>
          </cell>
          <cell r="J477">
            <v>81636.95</v>
          </cell>
          <cell r="K477">
            <v>79906.23000000001</v>
          </cell>
          <cell r="L477">
            <v>80315.329999999987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</row>
        <row r="479">
          <cell r="E479">
            <v>8022.85</v>
          </cell>
          <cell r="F479">
            <v>17726.72</v>
          </cell>
          <cell r="G479">
            <v>19904.3</v>
          </cell>
          <cell r="H479">
            <v>7004.42</v>
          </cell>
          <cell r="I479">
            <v>9559.91</v>
          </cell>
          <cell r="J479">
            <v>14184.5</v>
          </cell>
          <cell r="K479">
            <v>7504.13</v>
          </cell>
          <cell r="L479">
            <v>9365.75</v>
          </cell>
          <cell r="M479">
            <v>42.37</v>
          </cell>
          <cell r="N479">
            <v>0</v>
          </cell>
          <cell r="O479">
            <v>0</v>
          </cell>
          <cell r="P479">
            <v>0</v>
          </cell>
        </row>
        <row r="480">
          <cell r="E480">
            <v>7305.94</v>
          </cell>
          <cell r="F480">
            <v>6500.04</v>
          </cell>
          <cell r="G480">
            <v>4662.1899999999996</v>
          </cell>
          <cell r="H480">
            <v>1516.1</v>
          </cell>
          <cell r="I480">
            <v>3832.93</v>
          </cell>
          <cell r="J480">
            <v>4269.9799999999996</v>
          </cell>
          <cell r="K480">
            <v>1506.36</v>
          </cell>
          <cell r="L480">
            <v>7000.67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</row>
        <row r="481">
          <cell r="E481">
            <v>39609.599999999999</v>
          </cell>
          <cell r="F481">
            <v>40526.730000000003</v>
          </cell>
          <cell r="G481">
            <v>41366.239999999998</v>
          </cell>
          <cell r="H481">
            <v>21153.23</v>
          </cell>
          <cell r="I481">
            <v>27681.360000000001</v>
          </cell>
          <cell r="J481">
            <v>18848.14</v>
          </cell>
          <cell r="K481">
            <v>64663.68</v>
          </cell>
          <cell r="L481">
            <v>15580.87</v>
          </cell>
          <cell r="M481">
            <v>525.36</v>
          </cell>
          <cell r="N481">
            <v>0</v>
          </cell>
          <cell r="O481">
            <v>0</v>
          </cell>
          <cell r="P481">
            <v>0</v>
          </cell>
        </row>
        <row r="482">
          <cell r="E482">
            <v>0</v>
          </cell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</row>
        <row r="483">
          <cell r="E483">
            <v>231.59</v>
          </cell>
          <cell r="F483">
            <v>4343.67</v>
          </cell>
          <cell r="G483">
            <v>3950</v>
          </cell>
          <cell r="H483">
            <v>5292</v>
          </cell>
          <cell r="I483">
            <v>3555</v>
          </cell>
          <cell r="J483">
            <v>13336.14</v>
          </cell>
          <cell r="K483">
            <v>0</v>
          </cell>
          <cell r="L483">
            <v>4345</v>
          </cell>
          <cell r="M483">
            <v>862</v>
          </cell>
          <cell r="N483">
            <v>0</v>
          </cell>
          <cell r="O483">
            <v>0</v>
          </cell>
          <cell r="P483">
            <v>0</v>
          </cell>
        </row>
        <row r="484">
          <cell r="E484">
            <v>34.78</v>
          </cell>
          <cell r="F484">
            <v>1174.98</v>
          </cell>
          <cell r="G484">
            <v>428</v>
          </cell>
          <cell r="H484">
            <v>0</v>
          </cell>
          <cell r="I484">
            <v>214.49</v>
          </cell>
          <cell r="J484">
            <v>10000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</row>
        <row r="485">
          <cell r="E485">
            <v>169848.59</v>
          </cell>
          <cell r="F485">
            <v>174134.47</v>
          </cell>
          <cell r="G485">
            <v>165247.14000000001</v>
          </cell>
          <cell r="H485">
            <v>166869.84</v>
          </cell>
          <cell r="I485">
            <v>168383.82</v>
          </cell>
          <cell r="J485">
            <v>158449.37</v>
          </cell>
          <cell r="K485">
            <v>155980.17000000001</v>
          </cell>
          <cell r="L485">
            <v>152107.81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</row>
        <row r="486">
          <cell r="E486">
            <v>3450</v>
          </cell>
          <cell r="F486">
            <v>26534.25</v>
          </cell>
          <cell r="G486">
            <v>1230</v>
          </cell>
          <cell r="H486">
            <v>13466</v>
          </cell>
          <cell r="I486">
            <v>-484</v>
          </cell>
          <cell r="J486">
            <v>-4547</v>
          </cell>
          <cell r="K486">
            <v>0</v>
          </cell>
          <cell r="L486">
            <v>0</v>
          </cell>
          <cell r="M486">
            <v>780</v>
          </cell>
          <cell r="N486">
            <v>0</v>
          </cell>
          <cell r="O486">
            <v>0</v>
          </cell>
          <cell r="P486">
            <v>0</v>
          </cell>
        </row>
        <row r="487">
          <cell r="E487">
            <v>1538.62</v>
          </cell>
          <cell r="F487">
            <v>12678.31</v>
          </cell>
          <cell r="G487">
            <v>27283.82</v>
          </cell>
          <cell r="H487">
            <v>12367.5</v>
          </cell>
          <cell r="I487">
            <v>14118.48</v>
          </cell>
          <cell r="J487">
            <v>15865.64</v>
          </cell>
          <cell r="K487">
            <v>384.61</v>
          </cell>
          <cell r="L487">
            <v>26171.96</v>
          </cell>
          <cell r="M487">
            <v>277.63</v>
          </cell>
          <cell r="N487">
            <v>0</v>
          </cell>
          <cell r="O487">
            <v>0</v>
          </cell>
          <cell r="P487">
            <v>0</v>
          </cell>
        </row>
        <row r="488">
          <cell r="E488">
            <v>1237.32</v>
          </cell>
          <cell r="F488">
            <v>3057.23</v>
          </cell>
          <cell r="G488">
            <v>8586.98</v>
          </cell>
          <cell r="H488">
            <v>8016.33</v>
          </cell>
          <cell r="I488">
            <v>4889.2700000000004</v>
          </cell>
          <cell r="J488">
            <v>5000.0600000000004</v>
          </cell>
          <cell r="K488">
            <v>7075.11</v>
          </cell>
          <cell r="L488">
            <v>3567.2</v>
          </cell>
          <cell r="M488">
            <v>876.77</v>
          </cell>
          <cell r="N488">
            <v>0</v>
          </cell>
          <cell r="O488">
            <v>0</v>
          </cell>
          <cell r="P488">
            <v>0</v>
          </cell>
        </row>
        <row r="489">
          <cell r="E489">
            <v>3966.24</v>
          </cell>
          <cell r="F489">
            <v>12759.93</v>
          </cell>
          <cell r="G489">
            <v>5846.5</v>
          </cell>
          <cell r="H489">
            <v>126.27</v>
          </cell>
          <cell r="I489">
            <v>3759.12</v>
          </cell>
          <cell r="J489">
            <v>5460.83</v>
          </cell>
          <cell r="K489">
            <v>1467.16</v>
          </cell>
          <cell r="L489">
            <v>3736.14</v>
          </cell>
          <cell r="M489">
            <v>0</v>
          </cell>
          <cell r="N489">
            <v>0</v>
          </cell>
          <cell r="O489">
            <v>0</v>
          </cell>
          <cell r="P489">
            <v>0</v>
          </cell>
        </row>
        <row r="490">
          <cell r="E490">
            <v>158.29</v>
          </cell>
          <cell r="F490">
            <v>136.61000000000001</v>
          </cell>
          <cell r="G490">
            <v>369.89</v>
          </cell>
          <cell r="H490">
            <v>344.3</v>
          </cell>
          <cell r="I490">
            <v>161.94999999999999</v>
          </cell>
          <cell r="J490">
            <v>287.74</v>
          </cell>
          <cell r="K490">
            <v>658.93</v>
          </cell>
          <cell r="L490">
            <v>262.39</v>
          </cell>
          <cell r="M490">
            <v>57</v>
          </cell>
          <cell r="N490">
            <v>0</v>
          </cell>
          <cell r="O490">
            <v>0</v>
          </cell>
          <cell r="P490">
            <v>0</v>
          </cell>
        </row>
        <row r="491">
          <cell r="E491">
            <v>5513.27</v>
          </cell>
          <cell r="F491">
            <v>13771.06</v>
          </cell>
          <cell r="G491">
            <v>6076.54</v>
          </cell>
          <cell r="H491">
            <v>5542.31</v>
          </cell>
          <cell r="I491">
            <v>17326.900000000001</v>
          </cell>
          <cell r="J491">
            <v>12084.82</v>
          </cell>
          <cell r="K491">
            <v>7546.84</v>
          </cell>
          <cell r="L491">
            <v>8754.33</v>
          </cell>
          <cell r="M491">
            <v>61.97</v>
          </cell>
          <cell r="N491">
            <v>0</v>
          </cell>
          <cell r="O491">
            <v>0</v>
          </cell>
          <cell r="P491">
            <v>0</v>
          </cell>
        </row>
        <row r="492">
          <cell r="E492">
            <v>207001.82</v>
          </cell>
          <cell r="F492">
            <v>193962.98</v>
          </cell>
          <cell r="G492">
            <v>204427.13</v>
          </cell>
          <cell r="H492">
            <v>210229.57</v>
          </cell>
          <cell r="I492">
            <v>207870.05</v>
          </cell>
          <cell r="J492">
            <v>219042.21</v>
          </cell>
          <cell r="K492">
            <v>204224.36</v>
          </cell>
          <cell r="L492">
            <v>239996.37</v>
          </cell>
          <cell r="M492">
            <v>0</v>
          </cell>
          <cell r="N492">
            <v>0</v>
          </cell>
          <cell r="O492">
            <v>0</v>
          </cell>
          <cell r="P492">
            <v>0</v>
          </cell>
        </row>
        <row r="493">
          <cell r="E493">
            <v>447918.91</v>
          </cell>
          <cell r="F493">
            <v>507306.98</v>
          </cell>
          <cell r="G493">
            <v>489378.73</v>
          </cell>
          <cell r="H493">
            <v>451927.87</v>
          </cell>
          <cell r="I493">
            <v>460869.28</v>
          </cell>
          <cell r="J493">
            <v>472282.43</v>
          </cell>
          <cell r="K493">
            <v>451011.35</v>
          </cell>
          <cell r="L493">
            <v>470888.49</v>
          </cell>
          <cell r="M493">
            <v>3483.1</v>
          </cell>
          <cell r="N493">
            <v>0</v>
          </cell>
          <cell r="O493">
            <v>0</v>
          </cell>
          <cell r="P493">
            <v>0</v>
          </cell>
        </row>
        <row r="495">
          <cell r="E495">
            <v>7242.2</v>
          </cell>
          <cell r="F495">
            <v>-1416.81</v>
          </cell>
          <cell r="G495">
            <v>8634.39</v>
          </cell>
          <cell r="H495">
            <v>4785.83</v>
          </cell>
          <cell r="I495">
            <v>551.22</v>
          </cell>
          <cell r="J495">
            <v>2988.11</v>
          </cell>
          <cell r="K495">
            <v>90.68</v>
          </cell>
          <cell r="L495">
            <v>27.97</v>
          </cell>
          <cell r="M495">
            <v>0</v>
          </cell>
          <cell r="N495">
            <v>0</v>
          </cell>
          <cell r="O495">
            <v>0</v>
          </cell>
          <cell r="P495">
            <v>0</v>
          </cell>
        </row>
        <row r="496">
          <cell r="E496">
            <v>0</v>
          </cell>
          <cell r="F496">
            <v>700</v>
          </cell>
          <cell r="G496">
            <v>110</v>
          </cell>
          <cell r="H496">
            <v>92719</v>
          </cell>
          <cell r="I496">
            <v>3500</v>
          </cell>
          <cell r="J496">
            <v>39500</v>
          </cell>
          <cell r="K496">
            <v>19500</v>
          </cell>
          <cell r="L496">
            <v>3500</v>
          </cell>
          <cell r="M496">
            <v>0</v>
          </cell>
          <cell r="N496">
            <v>0</v>
          </cell>
          <cell r="O496">
            <v>0</v>
          </cell>
          <cell r="P496">
            <v>0</v>
          </cell>
        </row>
        <row r="497">
          <cell r="E497">
            <v>0</v>
          </cell>
          <cell r="F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</row>
        <row r="498">
          <cell r="E498">
            <v>0</v>
          </cell>
          <cell r="F498">
            <v>110423.24</v>
          </cell>
          <cell r="G498">
            <v>6000</v>
          </cell>
          <cell r="H498">
            <v>0</v>
          </cell>
          <cell r="I498">
            <v>18040.32</v>
          </cell>
          <cell r="J498">
            <v>50000</v>
          </cell>
          <cell r="K498">
            <v>170528.2</v>
          </cell>
          <cell r="L498">
            <v>10000</v>
          </cell>
          <cell r="M498">
            <v>0</v>
          </cell>
          <cell r="N498">
            <v>0</v>
          </cell>
          <cell r="O498">
            <v>0</v>
          </cell>
          <cell r="P498">
            <v>0</v>
          </cell>
        </row>
        <row r="499">
          <cell r="E499">
            <v>195</v>
          </cell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21500</v>
          </cell>
          <cell r="K499">
            <v>130</v>
          </cell>
          <cell r="L499">
            <v>0</v>
          </cell>
          <cell r="M499">
            <v>0</v>
          </cell>
          <cell r="N499">
            <v>0</v>
          </cell>
          <cell r="O499">
            <v>0</v>
          </cell>
          <cell r="P499">
            <v>0</v>
          </cell>
        </row>
        <row r="500">
          <cell r="E500">
            <v>60851.23</v>
          </cell>
          <cell r="F500">
            <v>60851.23</v>
          </cell>
          <cell r="G500">
            <v>60851.23</v>
          </cell>
          <cell r="H500">
            <v>60851.23</v>
          </cell>
          <cell r="I500">
            <v>60851.23</v>
          </cell>
          <cell r="J500">
            <v>60851.23</v>
          </cell>
          <cell r="K500">
            <v>60851.23</v>
          </cell>
          <cell r="L500">
            <v>60851.23</v>
          </cell>
          <cell r="M500">
            <v>0</v>
          </cell>
          <cell r="N500">
            <v>0</v>
          </cell>
          <cell r="O500">
            <v>0</v>
          </cell>
          <cell r="P500">
            <v>0</v>
          </cell>
        </row>
        <row r="501">
          <cell r="E501">
            <v>21133.65</v>
          </cell>
          <cell r="F501">
            <v>17179.78</v>
          </cell>
          <cell r="G501">
            <v>20144.009999999998</v>
          </cell>
          <cell r="H501">
            <v>21919.91</v>
          </cell>
          <cell r="I501">
            <v>18445.38</v>
          </cell>
          <cell r="J501">
            <v>-32209.78</v>
          </cell>
          <cell r="K501">
            <v>10584.82</v>
          </cell>
          <cell r="L501">
            <v>12676.33</v>
          </cell>
          <cell r="M501">
            <v>240.8</v>
          </cell>
          <cell r="N501">
            <v>0</v>
          </cell>
          <cell r="O501">
            <v>0</v>
          </cell>
          <cell r="P501">
            <v>0</v>
          </cell>
        </row>
        <row r="502">
          <cell r="E502">
            <v>0</v>
          </cell>
          <cell r="F502">
            <v>802.2</v>
          </cell>
          <cell r="G502">
            <v>296</v>
          </cell>
          <cell r="H502">
            <v>388</v>
          </cell>
          <cell r="I502">
            <v>364</v>
          </cell>
          <cell r="J502">
            <v>1220.57</v>
          </cell>
          <cell r="K502">
            <v>209.32</v>
          </cell>
          <cell r="L502">
            <v>39898.239999999998</v>
          </cell>
          <cell r="M502">
            <v>0</v>
          </cell>
          <cell r="N502">
            <v>0</v>
          </cell>
          <cell r="O502">
            <v>0</v>
          </cell>
          <cell r="P502">
            <v>0</v>
          </cell>
        </row>
        <row r="503">
          <cell r="E503">
            <v>4667.57</v>
          </cell>
          <cell r="F503">
            <v>1125.74</v>
          </cell>
          <cell r="G503">
            <v>648.35</v>
          </cell>
          <cell r="H503">
            <v>4272.8999999999996</v>
          </cell>
          <cell r="I503">
            <v>9692.76</v>
          </cell>
          <cell r="J503">
            <v>851.4</v>
          </cell>
          <cell r="K503">
            <v>1010.09</v>
          </cell>
          <cell r="L503">
            <v>1472.28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</row>
        <row r="504">
          <cell r="E504">
            <v>94089.650000000023</v>
          </cell>
          <cell r="F504">
            <v>189665.38</v>
          </cell>
          <cell r="G504">
            <v>96683.98</v>
          </cell>
          <cell r="H504">
            <v>184936.87</v>
          </cell>
          <cell r="I504">
            <v>111444.91</v>
          </cell>
          <cell r="J504">
            <v>144701.53</v>
          </cell>
          <cell r="K504">
            <v>262904.34000000003</v>
          </cell>
          <cell r="L504">
            <v>128426.04999999999</v>
          </cell>
          <cell r="M504">
            <v>240.8</v>
          </cell>
          <cell r="N504">
            <v>0</v>
          </cell>
          <cell r="O504">
            <v>0</v>
          </cell>
          <cell r="P504">
            <v>0</v>
          </cell>
        </row>
        <row r="506">
          <cell r="E506">
            <v>187213.25</v>
          </cell>
          <cell r="F506">
            <v>175693.62</v>
          </cell>
          <cell r="G506">
            <v>197623.02</v>
          </cell>
          <cell r="H506">
            <v>140177.84</v>
          </cell>
          <cell r="I506">
            <v>134453.54999999999</v>
          </cell>
          <cell r="J506">
            <v>213020.03</v>
          </cell>
          <cell r="K506">
            <v>154319.67000000001</v>
          </cell>
          <cell r="L506">
            <v>193147.44</v>
          </cell>
          <cell r="M506">
            <v>0</v>
          </cell>
          <cell r="N506">
            <v>0</v>
          </cell>
          <cell r="O506">
            <v>0</v>
          </cell>
          <cell r="P506">
            <v>0</v>
          </cell>
        </row>
        <row r="507">
          <cell r="E507">
            <v>50278.87</v>
          </cell>
          <cell r="F507">
            <v>50000</v>
          </cell>
          <cell r="G507">
            <v>0</v>
          </cell>
          <cell r="H507">
            <v>30000</v>
          </cell>
          <cell r="I507">
            <v>30000</v>
          </cell>
          <cell r="J507">
            <v>0</v>
          </cell>
          <cell r="K507">
            <v>20000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</row>
        <row r="508">
          <cell r="E508">
            <v>0</v>
          </cell>
          <cell r="F508">
            <v>771029</v>
          </cell>
          <cell r="G508">
            <v>0</v>
          </cell>
          <cell r="H508">
            <v>0</v>
          </cell>
          <cell r="I508">
            <v>0</v>
          </cell>
          <cell r="J508">
            <v>-1435</v>
          </cell>
          <cell r="K508">
            <v>0</v>
          </cell>
          <cell r="L508">
            <v>0</v>
          </cell>
          <cell r="M508">
            <v>0</v>
          </cell>
          <cell r="N508">
            <v>0</v>
          </cell>
          <cell r="O508">
            <v>0</v>
          </cell>
          <cell r="P508">
            <v>0</v>
          </cell>
        </row>
        <row r="509">
          <cell r="E509">
            <v>30.07</v>
          </cell>
          <cell r="F509">
            <v>30.07</v>
          </cell>
          <cell r="G509">
            <v>30.07</v>
          </cell>
          <cell r="H509">
            <v>30.07</v>
          </cell>
          <cell r="I509">
            <v>30.07</v>
          </cell>
          <cell r="J509">
            <v>30.07</v>
          </cell>
          <cell r="K509">
            <v>30.07</v>
          </cell>
          <cell r="L509">
            <v>146673.07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</row>
        <row r="510">
          <cell r="E510">
            <v>5603.4</v>
          </cell>
          <cell r="F510">
            <v>36.770000000000003</v>
          </cell>
          <cell r="G510">
            <v>55</v>
          </cell>
          <cell r="H510">
            <v>50</v>
          </cell>
          <cell r="I510">
            <v>2000</v>
          </cell>
          <cell r="J510">
            <v>320</v>
          </cell>
          <cell r="K510">
            <v>6000</v>
          </cell>
          <cell r="L510">
            <v>112</v>
          </cell>
          <cell r="M510">
            <v>56</v>
          </cell>
          <cell r="N510">
            <v>0</v>
          </cell>
          <cell r="O510">
            <v>0</v>
          </cell>
          <cell r="P510">
            <v>0</v>
          </cell>
        </row>
        <row r="511">
          <cell r="E511">
            <v>14500</v>
          </cell>
          <cell r="F511">
            <v>17746.87</v>
          </cell>
          <cell r="G511">
            <v>12602.62</v>
          </cell>
          <cell r="H511">
            <v>253.6</v>
          </cell>
          <cell r="I511">
            <v>5723.65</v>
          </cell>
          <cell r="J511">
            <v>10650</v>
          </cell>
          <cell r="K511">
            <v>20247.599999999999</v>
          </cell>
          <cell r="L511">
            <v>6366.6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</row>
        <row r="512">
          <cell r="E512">
            <v>257625.59</v>
          </cell>
          <cell r="F512">
            <v>1014536.33</v>
          </cell>
          <cell r="G512">
            <v>210310.71</v>
          </cell>
          <cell r="H512">
            <v>170511.51</v>
          </cell>
          <cell r="I512">
            <v>172207.27</v>
          </cell>
          <cell r="J512">
            <v>222585.1</v>
          </cell>
          <cell r="K512">
            <v>200597.34000000003</v>
          </cell>
          <cell r="L512">
            <v>346299.11</v>
          </cell>
          <cell r="M512">
            <v>56</v>
          </cell>
          <cell r="N512">
            <v>0</v>
          </cell>
          <cell r="O512">
            <v>0</v>
          </cell>
          <cell r="P512">
            <v>0</v>
          </cell>
        </row>
        <row r="513">
          <cell r="E513">
            <v>1482022.1900000002</v>
          </cell>
          <cell r="F513">
            <v>2496659.64</v>
          </cell>
          <cell r="G513">
            <v>1516690.16</v>
          </cell>
          <cell r="H513">
            <v>1573220.7000000002</v>
          </cell>
          <cell r="I513">
            <v>1521816.5499999998</v>
          </cell>
          <cell r="J513">
            <v>1643989.0799999998</v>
          </cell>
          <cell r="K513">
            <v>1614267.3499999999</v>
          </cell>
          <cell r="L513">
            <v>1630816.25</v>
          </cell>
          <cell r="M513">
            <v>24008.840000000004</v>
          </cell>
          <cell r="N513">
            <v>0</v>
          </cell>
          <cell r="O513">
            <v>0</v>
          </cell>
          <cell r="P513">
            <v>0</v>
          </cell>
        </row>
        <row r="514">
          <cell r="E514">
            <v>3592425.5100000002</v>
          </cell>
          <cell r="F514">
            <v>5486089.9099999992</v>
          </cell>
          <cell r="G514">
            <v>4214384.03</v>
          </cell>
          <cell r="H514">
            <v>3236615.2300000004</v>
          </cell>
          <cell r="I514">
            <v>3844956.37</v>
          </cell>
          <cell r="J514">
            <v>3958537.94</v>
          </cell>
          <cell r="K514">
            <v>4515630.1399999997</v>
          </cell>
          <cell r="L514">
            <v>4030578.53</v>
          </cell>
          <cell r="M514">
            <v>93735.93</v>
          </cell>
          <cell r="N514">
            <v>0</v>
          </cell>
          <cell r="O514">
            <v>0</v>
          </cell>
          <cell r="P514">
            <v>0</v>
          </cell>
        </row>
        <row r="515">
          <cell r="E515">
            <v>26038.76</v>
          </cell>
          <cell r="F515">
            <v>39169.17</v>
          </cell>
          <cell r="G515">
            <v>31971.81</v>
          </cell>
          <cell r="H515">
            <v>76181.899999999994</v>
          </cell>
          <cell r="I515">
            <v>69371.63</v>
          </cell>
          <cell r="J515">
            <v>65447.7</v>
          </cell>
          <cell r="K515">
            <v>167175.62</v>
          </cell>
          <cell r="L515">
            <v>112680.92</v>
          </cell>
          <cell r="M515">
            <v>6062.44</v>
          </cell>
          <cell r="N515">
            <v>0</v>
          </cell>
          <cell r="O515">
            <v>0</v>
          </cell>
          <cell r="P515">
            <v>0</v>
          </cell>
        </row>
        <row r="517">
          <cell r="E517">
            <v>164821.82999999999</v>
          </cell>
          <cell r="F517">
            <v>156406.99</v>
          </cell>
          <cell r="G517">
            <v>584197.48</v>
          </cell>
          <cell r="H517">
            <v>349696.1</v>
          </cell>
          <cell r="I517">
            <v>134507.49</v>
          </cell>
          <cell r="J517">
            <v>436975.8</v>
          </cell>
          <cell r="K517">
            <v>128687.65</v>
          </cell>
          <cell r="L517">
            <v>623607.96</v>
          </cell>
          <cell r="M517">
            <v>16367.76</v>
          </cell>
          <cell r="N517">
            <v>0</v>
          </cell>
          <cell r="O517">
            <v>0</v>
          </cell>
          <cell r="P517">
            <v>0</v>
          </cell>
        </row>
        <row r="518">
          <cell r="E518">
            <v>281038.32</v>
          </cell>
          <cell r="F518">
            <v>306719.18</v>
          </cell>
          <cell r="G518">
            <v>706402.93</v>
          </cell>
          <cell r="H518">
            <v>400733.48</v>
          </cell>
          <cell r="I518">
            <v>500800.45</v>
          </cell>
          <cell r="J518">
            <v>836556.48</v>
          </cell>
          <cell r="K518">
            <v>557837.4</v>
          </cell>
          <cell r="L518">
            <v>599547</v>
          </cell>
          <cell r="M518">
            <v>0</v>
          </cell>
          <cell r="N518">
            <v>0</v>
          </cell>
          <cell r="O518">
            <v>0</v>
          </cell>
          <cell r="P518">
            <v>0</v>
          </cell>
        </row>
        <row r="519">
          <cell r="E519">
            <v>0</v>
          </cell>
          <cell r="F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  <cell r="K519">
            <v>126944.44</v>
          </cell>
          <cell r="L519">
            <v>67916.92</v>
          </cell>
          <cell r="M519">
            <v>0</v>
          </cell>
          <cell r="N519">
            <v>0</v>
          </cell>
          <cell r="O519">
            <v>0</v>
          </cell>
          <cell r="P519">
            <v>0</v>
          </cell>
        </row>
        <row r="520">
          <cell r="E520">
            <v>10193.620000000001</v>
          </cell>
          <cell r="F520">
            <v>1554.65</v>
          </cell>
          <cell r="G520">
            <v>56644.78</v>
          </cell>
          <cell r="H520">
            <v>1235.75</v>
          </cell>
          <cell r="I520">
            <v>150005.62</v>
          </cell>
          <cell r="J520">
            <v>77423.009999999995</v>
          </cell>
          <cell r="K520">
            <v>1957.17</v>
          </cell>
          <cell r="L520">
            <v>547.76</v>
          </cell>
          <cell r="M520">
            <v>0</v>
          </cell>
          <cell r="N520">
            <v>0</v>
          </cell>
          <cell r="O520">
            <v>0</v>
          </cell>
          <cell r="P520">
            <v>0</v>
          </cell>
        </row>
        <row r="521">
          <cell r="E521">
            <v>0</v>
          </cell>
          <cell r="F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  <cell r="K521">
            <v>0</v>
          </cell>
          <cell r="L521">
            <v>0</v>
          </cell>
          <cell r="M521">
            <v>0</v>
          </cell>
          <cell r="N521">
            <v>0</v>
          </cell>
          <cell r="O521">
            <v>0</v>
          </cell>
          <cell r="P521">
            <v>0</v>
          </cell>
        </row>
        <row r="522">
          <cell r="E522">
            <v>18168.52</v>
          </cell>
          <cell r="F522">
            <v>7582.08</v>
          </cell>
          <cell r="G522">
            <v>203383.87</v>
          </cell>
          <cell r="H522">
            <v>0</v>
          </cell>
          <cell r="I522">
            <v>118970.18</v>
          </cell>
          <cell r="J522">
            <v>325103.32</v>
          </cell>
          <cell r="K522">
            <v>0</v>
          </cell>
          <cell r="L522">
            <v>32856.92</v>
          </cell>
          <cell r="M522">
            <v>0</v>
          </cell>
          <cell r="N522">
            <v>0</v>
          </cell>
          <cell r="O522">
            <v>0</v>
          </cell>
          <cell r="P522">
            <v>0</v>
          </cell>
        </row>
        <row r="523">
          <cell r="E523">
            <v>0</v>
          </cell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>
            <v>0</v>
          </cell>
          <cell r="N523">
            <v>0</v>
          </cell>
          <cell r="O523">
            <v>0</v>
          </cell>
          <cell r="P523">
            <v>0</v>
          </cell>
        </row>
        <row r="524">
          <cell r="E524">
            <v>474222.29000000004</v>
          </cell>
          <cell r="F524">
            <v>472262.9</v>
          </cell>
          <cell r="G524">
            <v>1550629.06</v>
          </cell>
          <cell r="H524">
            <v>751665.33</v>
          </cell>
          <cell r="I524">
            <v>904283.74</v>
          </cell>
          <cell r="J524">
            <v>1676058.61</v>
          </cell>
          <cell r="K524">
            <v>815426.66</v>
          </cell>
          <cell r="L524">
            <v>1324476.5599999998</v>
          </cell>
          <cell r="M524">
            <v>16367.76</v>
          </cell>
          <cell r="N524">
            <v>0</v>
          </cell>
          <cell r="O524">
            <v>0</v>
          </cell>
          <cell r="P524">
            <v>0</v>
          </cell>
        </row>
        <row r="526">
          <cell r="E526">
            <v>410.04</v>
          </cell>
          <cell r="F526">
            <v>118.36</v>
          </cell>
          <cell r="G526">
            <v>698.63</v>
          </cell>
          <cell r="H526">
            <v>44370.99</v>
          </cell>
          <cell r="I526">
            <v>63189.61</v>
          </cell>
          <cell r="J526">
            <v>36060.959999999999</v>
          </cell>
          <cell r="K526">
            <v>45707.88</v>
          </cell>
          <cell r="L526">
            <v>80198.05</v>
          </cell>
          <cell r="M526">
            <v>0</v>
          </cell>
          <cell r="N526">
            <v>0</v>
          </cell>
          <cell r="O526">
            <v>0</v>
          </cell>
          <cell r="P526">
            <v>0</v>
          </cell>
        </row>
        <row r="527">
          <cell r="E527">
            <v>0</v>
          </cell>
          <cell r="F527">
            <v>0</v>
          </cell>
          <cell r="G527">
            <v>17658.43</v>
          </cell>
          <cell r="H527">
            <v>0</v>
          </cell>
          <cell r="I527">
            <v>0</v>
          </cell>
          <cell r="J527">
            <v>0</v>
          </cell>
          <cell r="K527">
            <v>12118.99</v>
          </cell>
          <cell r="L527">
            <v>4722.22</v>
          </cell>
          <cell r="M527">
            <v>0</v>
          </cell>
          <cell r="N527">
            <v>0</v>
          </cell>
          <cell r="O527">
            <v>0</v>
          </cell>
          <cell r="P527">
            <v>0</v>
          </cell>
        </row>
        <row r="528">
          <cell r="E528">
            <v>0</v>
          </cell>
          <cell r="F528">
            <v>0</v>
          </cell>
          <cell r="G528">
            <v>9092.56</v>
          </cell>
          <cell r="H528">
            <v>8435.2099999999991</v>
          </cell>
          <cell r="I528">
            <v>2146.42</v>
          </cell>
          <cell r="J528">
            <v>0</v>
          </cell>
          <cell r="K528">
            <v>0</v>
          </cell>
          <cell r="L528">
            <v>507.78</v>
          </cell>
          <cell r="M528">
            <v>0</v>
          </cell>
          <cell r="N528">
            <v>0</v>
          </cell>
          <cell r="O528">
            <v>0</v>
          </cell>
          <cell r="P528">
            <v>0</v>
          </cell>
        </row>
        <row r="529">
          <cell r="E529">
            <v>0</v>
          </cell>
          <cell r="F529">
            <v>0</v>
          </cell>
          <cell r="G529">
            <v>0</v>
          </cell>
          <cell r="H529">
            <v>0</v>
          </cell>
          <cell r="I529">
            <v>0</v>
          </cell>
          <cell r="J529">
            <v>58486.5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</row>
        <row r="530">
          <cell r="E530">
            <v>0</v>
          </cell>
          <cell r="F530">
            <v>0</v>
          </cell>
          <cell r="G530">
            <v>0</v>
          </cell>
          <cell r="H530">
            <v>5532</v>
          </cell>
          <cell r="I530">
            <v>0</v>
          </cell>
          <cell r="J530">
            <v>0</v>
          </cell>
          <cell r="K530">
            <v>0</v>
          </cell>
          <cell r="L530">
            <v>0</v>
          </cell>
          <cell r="M530">
            <v>0</v>
          </cell>
          <cell r="N530">
            <v>0</v>
          </cell>
          <cell r="O530">
            <v>0</v>
          </cell>
          <cell r="P530">
            <v>0</v>
          </cell>
        </row>
        <row r="531">
          <cell r="E531">
            <v>0</v>
          </cell>
          <cell r="F531">
            <v>0</v>
          </cell>
          <cell r="G531">
            <v>0</v>
          </cell>
          <cell r="H531">
            <v>0</v>
          </cell>
          <cell r="I531">
            <v>0</v>
          </cell>
          <cell r="J531">
            <v>4000</v>
          </cell>
          <cell r="K531">
            <v>0</v>
          </cell>
          <cell r="L531">
            <v>0</v>
          </cell>
          <cell r="M531">
            <v>800</v>
          </cell>
          <cell r="N531">
            <v>0</v>
          </cell>
          <cell r="O531">
            <v>0</v>
          </cell>
          <cell r="P531">
            <v>0</v>
          </cell>
        </row>
        <row r="532">
          <cell r="E532">
            <v>1252.21</v>
          </cell>
          <cell r="F532">
            <v>17693.46</v>
          </cell>
          <cell r="G532">
            <v>62105.27</v>
          </cell>
          <cell r="H532">
            <v>1178.5999999999999</v>
          </cell>
          <cell r="I532">
            <v>1088.3399999999999</v>
          </cell>
          <cell r="J532">
            <v>0</v>
          </cell>
          <cell r="K532">
            <v>2802975.06</v>
          </cell>
          <cell r="L532">
            <v>3004.76</v>
          </cell>
          <cell r="M532">
            <v>0</v>
          </cell>
          <cell r="N532">
            <v>0</v>
          </cell>
          <cell r="O532">
            <v>0</v>
          </cell>
          <cell r="P532">
            <v>0</v>
          </cell>
        </row>
        <row r="533">
          <cell r="E533">
            <v>21759.08</v>
          </cell>
          <cell r="F533">
            <v>0</v>
          </cell>
          <cell r="G533">
            <v>263766.48</v>
          </cell>
          <cell r="H533">
            <v>90761.279999999999</v>
          </cell>
          <cell r="I533">
            <v>33591.199999999997</v>
          </cell>
          <cell r="J533">
            <v>-17040.28</v>
          </cell>
          <cell r="K533">
            <v>0</v>
          </cell>
          <cell r="L533">
            <v>239902.68</v>
          </cell>
          <cell r="M533">
            <v>0</v>
          </cell>
          <cell r="N533">
            <v>0</v>
          </cell>
          <cell r="O533">
            <v>0</v>
          </cell>
          <cell r="P533">
            <v>0</v>
          </cell>
        </row>
        <row r="534">
          <cell r="E534">
            <v>20000</v>
          </cell>
          <cell r="F534">
            <v>0</v>
          </cell>
          <cell r="G534">
            <v>0</v>
          </cell>
          <cell r="H534">
            <v>0</v>
          </cell>
          <cell r="I534">
            <v>0</v>
          </cell>
          <cell r="J534">
            <v>701.84</v>
          </cell>
          <cell r="K534">
            <v>0</v>
          </cell>
          <cell r="L534">
            <v>2573</v>
          </cell>
          <cell r="M534">
            <v>0</v>
          </cell>
          <cell r="N534">
            <v>0</v>
          </cell>
          <cell r="O534">
            <v>0</v>
          </cell>
          <cell r="P534">
            <v>0</v>
          </cell>
        </row>
        <row r="535">
          <cell r="E535">
            <v>43421.33</v>
          </cell>
          <cell r="F535">
            <v>17811.82</v>
          </cell>
          <cell r="G535">
            <v>353321.37</v>
          </cell>
          <cell r="H535">
            <v>150278.07999999999</v>
          </cell>
          <cell r="I535">
            <v>100015.56999999999</v>
          </cell>
          <cell r="J535">
            <v>82209.01999999999</v>
          </cell>
          <cell r="K535">
            <v>2860801.93</v>
          </cell>
          <cell r="L535">
            <v>330908.49</v>
          </cell>
          <cell r="M535">
            <v>800</v>
          </cell>
          <cell r="N535">
            <v>0</v>
          </cell>
          <cell r="O535">
            <v>0</v>
          </cell>
          <cell r="P535">
            <v>0</v>
          </cell>
        </row>
        <row r="536">
          <cell r="E536">
            <v>0</v>
          </cell>
          <cell r="F536">
            <v>0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</row>
        <row r="537">
          <cell r="E537">
            <v>0</v>
          </cell>
          <cell r="F537">
            <v>0</v>
          </cell>
          <cell r="G537">
            <v>0</v>
          </cell>
          <cell r="H537">
            <v>0</v>
          </cell>
          <cell r="I537">
            <v>0</v>
          </cell>
          <cell r="J537">
            <v>0</v>
          </cell>
          <cell r="K537">
            <v>0</v>
          </cell>
          <cell r="L537">
            <v>0</v>
          </cell>
          <cell r="M537">
            <v>0</v>
          </cell>
          <cell r="N537">
            <v>0</v>
          </cell>
          <cell r="O537">
            <v>0</v>
          </cell>
          <cell r="P537">
            <v>0</v>
          </cell>
        </row>
        <row r="538">
          <cell r="E538">
            <v>1481687.6199999973</v>
          </cell>
          <cell r="F538">
            <v>5565777.7199999988</v>
          </cell>
          <cell r="G538">
            <v>3671859.5099999979</v>
          </cell>
          <cell r="H538">
            <v>2825711.5999999978</v>
          </cell>
          <cell r="I538">
            <v>5633466.7199999988</v>
          </cell>
          <cell r="J538">
            <v>7359274.0899999961</v>
          </cell>
          <cell r="K538">
            <v>2015988.2300000042</v>
          </cell>
          <cell r="L538">
            <v>4444227.1000000015</v>
          </cell>
          <cell r="M538">
            <v>-1113756.1700000018</v>
          </cell>
          <cell r="N538">
            <v>0</v>
          </cell>
          <cell r="O538">
            <v>0</v>
          </cell>
          <cell r="P538">
            <v>0</v>
          </cell>
        </row>
        <row r="540">
          <cell r="E540">
            <v>14250.18</v>
          </cell>
          <cell r="F540">
            <v>2419.73</v>
          </cell>
          <cell r="G540">
            <v>9290.5</v>
          </cell>
          <cell r="H540">
            <v>2740</v>
          </cell>
          <cell r="I540">
            <v>5276.62</v>
          </cell>
          <cell r="J540">
            <v>6550.75</v>
          </cell>
          <cell r="K540">
            <v>6166.13</v>
          </cell>
          <cell r="L540">
            <v>6914.26</v>
          </cell>
          <cell r="M540">
            <v>124.92</v>
          </cell>
          <cell r="N540">
            <v>0</v>
          </cell>
          <cell r="O540">
            <v>0</v>
          </cell>
          <cell r="P540">
            <v>0</v>
          </cell>
        </row>
        <row r="541">
          <cell r="E541">
            <v>0</v>
          </cell>
          <cell r="F541">
            <v>0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  <cell r="K541">
            <v>0</v>
          </cell>
          <cell r="L541">
            <v>0</v>
          </cell>
          <cell r="M541">
            <v>0</v>
          </cell>
          <cell r="N541">
            <v>0</v>
          </cell>
          <cell r="O541">
            <v>0</v>
          </cell>
          <cell r="P541">
            <v>0</v>
          </cell>
        </row>
        <row r="542">
          <cell r="E542">
            <v>0</v>
          </cell>
          <cell r="F542">
            <v>0</v>
          </cell>
          <cell r="G542">
            <v>0</v>
          </cell>
          <cell r="H542">
            <v>0</v>
          </cell>
          <cell r="I542">
            <v>0</v>
          </cell>
          <cell r="J542">
            <v>0</v>
          </cell>
          <cell r="K542">
            <v>0</v>
          </cell>
          <cell r="L542">
            <v>0</v>
          </cell>
          <cell r="M542">
            <v>0</v>
          </cell>
          <cell r="N542">
            <v>0</v>
          </cell>
          <cell r="O542">
            <v>0</v>
          </cell>
          <cell r="P542">
            <v>0</v>
          </cell>
        </row>
        <row r="543">
          <cell r="E543">
            <v>48578.23</v>
          </cell>
          <cell r="F543">
            <v>229477.08</v>
          </cell>
          <cell r="G543">
            <v>153341.59</v>
          </cell>
          <cell r="H543">
            <v>98339.02</v>
          </cell>
          <cell r="I543">
            <v>360496.2</v>
          </cell>
          <cell r="J543">
            <v>41670</v>
          </cell>
          <cell r="K543">
            <v>185614.7</v>
          </cell>
          <cell r="L543">
            <v>79966.38</v>
          </cell>
          <cell r="M543">
            <v>0</v>
          </cell>
          <cell r="N543">
            <v>0</v>
          </cell>
          <cell r="O543">
            <v>0</v>
          </cell>
          <cell r="P543">
            <v>0</v>
          </cell>
        </row>
        <row r="544">
          <cell r="E544">
            <v>0</v>
          </cell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  <cell r="M544">
            <v>0</v>
          </cell>
          <cell r="N544">
            <v>0</v>
          </cell>
          <cell r="O544">
            <v>0</v>
          </cell>
          <cell r="P544">
            <v>0</v>
          </cell>
        </row>
        <row r="545">
          <cell r="E545">
            <v>0</v>
          </cell>
          <cell r="F545">
            <v>0</v>
          </cell>
          <cell r="G545">
            <v>0</v>
          </cell>
          <cell r="H545">
            <v>0</v>
          </cell>
          <cell r="I545">
            <v>0</v>
          </cell>
          <cell r="J545">
            <v>0</v>
          </cell>
          <cell r="K545">
            <v>0</v>
          </cell>
          <cell r="L545">
            <v>0</v>
          </cell>
          <cell r="M545">
            <v>0</v>
          </cell>
          <cell r="N545">
            <v>0</v>
          </cell>
          <cell r="O545">
            <v>0</v>
          </cell>
          <cell r="P545">
            <v>0</v>
          </cell>
        </row>
        <row r="546">
          <cell r="E546">
            <v>1400</v>
          </cell>
          <cell r="F546">
            <v>0</v>
          </cell>
          <cell r="G546">
            <v>2700</v>
          </cell>
          <cell r="H546">
            <v>1000</v>
          </cell>
          <cell r="I546">
            <v>0</v>
          </cell>
          <cell r="J546">
            <v>1600</v>
          </cell>
          <cell r="K546">
            <v>0</v>
          </cell>
          <cell r="L546">
            <v>0</v>
          </cell>
          <cell r="M546">
            <v>0</v>
          </cell>
          <cell r="N546">
            <v>0</v>
          </cell>
          <cell r="O546">
            <v>0</v>
          </cell>
          <cell r="P546">
            <v>0</v>
          </cell>
        </row>
        <row r="547">
          <cell r="E547">
            <v>1947.44</v>
          </cell>
          <cell r="F547">
            <v>1450.8</v>
          </cell>
          <cell r="G547">
            <v>2113</v>
          </cell>
          <cell r="H547">
            <v>684.47</v>
          </cell>
          <cell r="I547">
            <v>3110.73</v>
          </cell>
          <cell r="J547">
            <v>317.47000000000003</v>
          </cell>
          <cell r="K547">
            <v>-1301.43</v>
          </cell>
          <cell r="L547">
            <v>522.35</v>
          </cell>
          <cell r="M547">
            <v>0</v>
          </cell>
          <cell r="N547">
            <v>0</v>
          </cell>
          <cell r="O547">
            <v>0</v>
          </cell>
          <cell r="P547">
            <v>0</v>
          </cell>
        </row>
        <row r="548">
          <cell r="E548">
            <v>8949.56</v>
          </cell>
          <cell r="F548">
            <v>3000</v>
          </cell>
          <cell r="G548">
            <v>2508.7199999999998</v>
          </cell>
          <cell r="H548">
            <v>423.9</v>
          </cell>
          <cell r="I548">
            <v>18199.84</v>
          </cell>
          <cell r="J548">
            <v>262.44</v>
          </cell>
          <cell r="K548">
            <v>0</v>
          </cell>
          <cell r="L548">
            <v>2400</v>
          </cell>
          <cell r="M548">
            <v>0</v>
          </cell>
          <cell r="N548">
            <v>0</v>
          </cell>
          <cell r="O548">
            <v>0</v>
          </cell>
          <cell r="P548">
            <v>0</v>
          </cell>
        </row>
        <row r="549">
          <cell r="E549">
            <v>0</v>
          </cell>
          <cell r="F549">
            <v>0</v>
          </cell>
          <cell r="G549">
            <v>0</v>
          </cell>
          <cell r="H549">
            <v>0</v>
          </cell>
          <cell r="I549">
            <v>0</v>
          </cell>
          <cell r="J549">
            <v>0</v>
          </cell>
          <cell r="K549">
            <v>0</v>
          </cell>
          <cell r="L549">
            <v>0</v>
          </cell>
          <cell r="M549">
            <v>0</v>
          </cell>
          <cell r="N549">
            <v>0</v>
          </cell>
          <cell r="O549">
            <v>0</v>
          </cell>
          <cell r="P549">
            <v>0</v>
          </cell>
        </row>
        <row r="550">
          <cell r="E550">
            <v>77754.95</v>
          </cell>
          <cell r="F550">
            <v>-74811.19</v>
          </cell>
          <cell r="G550">
            <v>1344.94</v>
          </cell>
          <cell r="H550">
            <v>1783.79</v>
          </cell>
          <cell r="I550">
            <v>6968.65</v>
          </cell>
          <cell r="J550">
            <v>9064.75</v>
          </cell>
          <cell r="K550">
            <v>6623.5</v>
          </cell>
          <cell r="L550">
            <v>7078.62</v>
          </cell>
          <cell r="M550">
            <v>0</v>
          </cell>
          <cell r="N550">
            <v>0</v>
          </cell>
          <cell r="O550">
            <v>0</v>
          </cell>
          <cell r="P550">
            <v>0</v>
          </cell>
        </row>
        <row r="551">
          <cell r="E551">
            <v>0</v>
          </cell>
          <cell r="F551">
            <v>0</v>
          </cell>
          <cell r="G551">
            <v>0</v>
          </cell>
          <cell r="H551">
            <v>0</v>
          </cell>
          <cell r="I551">
            <v>0</v>
          </cell>
          <cell r="J551">
            <v>0</v>
          </cell>
          <cell r="K551">
            <v>0</v>
          </cell>
          <cell r="L551">
            <v>0</v>
          </cell>
          <cell r="M551">
            <v>0</v>
          </cell>
          <cell r="N551">
            <v>0</v>
          </cell>
          <cell r="O551">
            <v>0</v>
          </cell>
          <cell r="P551">
            <v>0</v>
          </cell>
        </row>
        <row r="552">
          <cell r="E552">
            <v>3650</v>
          </cell>
          <cell r="F552">
            <v>8500</v>
          </cell>
          <cell r="G552">
            <v>5200</v>
          </cell>
          <cell r="H552">
            <v>3100</v>
          </cell>
          <cell r="I552">
            <v>3400</v>
          </cell>
          <cell r="J552">
            <v>8800</v>
          </cell>
          <cell r="K552">
            <v>3150</v>
          </cell>
          <cell r="L552">
            <v>2900</v>
          </cell>
          <cell r="M552">
            <v>0</v>
          </cell>
          <cell r="N552">
            <v>0</v>
          </cell>
          <cell r="O552">
            <v>0</v>
          </cell>
          <cell r="P552">
            <v>0</v>
          </cell>
        </row>
        <row r="553">
          <cell r="E553">
            <v>0</v>
          </cell>
          <cell r="F553">
            <v>19788.29</v>
          </cell>
          <cell r="G553">
            <v>0</v>
          </cell>
          <cell r="H553">
            <v>0</v>
          </cell>
          <cell r="I553">
            <v>0</v>
          </cell>
          <cell r="J553">
            <v>0</v>
          </cell>
          <cell r="K553">
            <v>0</v>
          </cell>
          <cell r="L553">
            <v>0</v>
          </cell>
          <cell r="M553">
            <v>0</v>
          </cell>
          <cell r="N553">
            <v>0</v>
          </cell>
          <cell r="O553">
            <v>0</v>
          </cell>
          <cell r="P553">
            <v>0</v>
          </cell>
        </row>
        <row r="554">
          <cell r="E554">
            <v>0</v>
          </cell>
          <cell r="F554">
            <v>0</v>
          </cell>
          <cell r="G554">
            <v>0</v>
          </cell>
          <cell r="H554">
            <v>0</v>
          </cell>
          <cell r="I554">
            <v>0</v>
          </cell>
          <cell r="J554">
            <v>0</v>
          </cell>
          <cell r="K554">
            <v>0</v>
          </cell>
          <cell r="L554">
            <v>0</v>
          </cell>
          <cell r="M554">
            <v>0</v>
          </cell>
          <cell r="N554">
            <v>0</v>
          </cell>
          <cell r="O554">
            <v>0</v>
          </cell>
          <cell r="P554">
            <v>0</v>
          </cell>
        </row>
        <row r="555">
          <cell r="E555">
            <v>29290</v>
          </cell>
          <cell r="F555">
            <v>29478</v>
          </cell>
          <cell r="G555">
            <v>28690</v>
          </cell>
          <cell r="H555">
            <v>28534</v>
          </cell>
          <cell r="I555">
            <v>28072</v>
          </cell>
          <cell r="J555">
            <v>28754</v>
          </cell>
          <cell r="K555">
            <v>36568</v>
          </cell>
          <cell r="L555">
            <v>36708</v>
          </cell>
          <cell r="M555">
            <v>36708</v>
          </cell>
          <cell r="N555">
            <v>0</v>
          </cell>
          <cell r="O555">
            <v>0</v>
          </cell>
          <cell r="P555">
            <v>0</v>
          </cell>
        </row>
        <row r="556">
          <cell r="E556">
            <v>2938.23</v>
          </cell>
          <cell r="F556">
            <v>654.04</v>
          </cell>
          <cell r="G556">
            <v>3934.11</v>
          </cell>
          <cell r="H556">
            <v>611.07000000000005</v>
          </cell>
          <cell r="I556">
            <v>1159.1400000000001</v>
          </cell>
          <cell r="J556">
            <v>768.69</v>
          </cell>
          <cell r="K556">
            <v>768.69</v>
          </cell>
          <cell r="L556">
            <v>768.69</v>
          </cell>
          <cell r="M556">
            <v>0</v>
          </cell>
          <cell r="N556">
            <v>0</v>
          </cell>
          <cell r="O556">
            <v>0</v>
          </cell>
          <cell r="P556">
            <v>0</v>
          </cell>
        </row>
        <row r="557">
          <cell r="E557">
            <v>0</v>
          </cell>
          <cell r="F557">
            <v>0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  <cell r="M557">
            <v>0</v>
          </cell>
          <cell r="N557">
            <v>0</v>
          </cell>
          <cell r="O557">
            <v>0</v>
          </cell>
          <cell r="P557">
            <v>0</v>
          </cell>
        </row>
        <row r="558">
          <cell r="E558">
            <v>0</v>
          </cell>
          <cell r="F558">
            <v>0</v>
          </cell>
          <cell r="G558">
            <v>0</v>
          </cell>
          <cell r="H558">
            <v>0</v>
          </cell>
          <cell r="I558">
            <v>0</v>
          </cell>
          <cell r="J558">
            <v>0</v>
          </cell>
          <cell r="K558">
            <v>0</v>
          </cell>
          <cell r="L558">
            <v>0</v>
          </cell>
          <cell r="M558">
            <v>0</v>
          </cell>
          <cell r="N558">
            <v>0</v>
          </cell>
          <cell r="O558">
            <v>0</v>
          </cell>
          <cell r="P558">
            <v>0</v>
          </cell>
        </row>
        <row r="559">
          <cell r="E559">
            <v>0</v>
          </cell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  <cell r="L559">
            <v>0</v>
          </cell>
          <cell r="M559">
            <v>0</v>
          </cell>
          <cell r="N559">
            <v>0</v>
          </cell>
          <cell r="O559">
            <v>0</v>
          </cell>
          <cell r="P559">
            <v>0</v>
          </cell>
        </row>
        <row r="560">
          <cell r="E560">
            <v>0</v>
          </cell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0</v>
          </cell>
          <cell r="L560">
            <v>0</v>
          </cell>
          <cell r="M560">
            <v>0</v>
          </cell>
          <cell r="N560">
            <v>0</v>
          </cell>
          <cell r="O560">
            <v>0</v>
          </cell>
          <cell r="P560">
            <v>0</v>
          </cell>
        </row>
        <row r="561"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  <cell r="L561">
            <v>0</v>
          </cell>
          <cell r="M561">
            <v>0</v>
          </cell>
          <cell r="N561">
            <v>0</v>
          </cell>
          <cell r="O561">
            <v>0</v>
          </cell>
          <cell r="P561">
            <v>0</v>
          </cell>
        </row>
        <row r="562">
          <cell r="E562">
            <v>0</v>
          </cell>
          <cell r="F562">
            <v>172627.46</v>
          </cell>
          <cell r="G562">
            <v>93060.65</v>
          </cell>
          <cell r="H562">
            <v>90439.7</v>
          </cell>
          <cell r="I562">
            <v>80877.69</v>
          </cell>
          <cell r="J562">
            <v>80058.86</v>
          </cell>
          <cell r="K562">
            <v>73917.59</v>
          </cell>
          <cell r="L562">
            <v>54986.54</v>
          </cell>
          <cell r="M562">
            <v>0</v>
          </cell>
          <cell r="N562">
            <v>0</v>
          </cell>
          <cell r="O562">
            <v>0</v>
          </cell>
          <cell r="P562">
            <v>0</v>
          </cell>
        </row>
        <row r="563">
          <cell r="E563">
            <v>688</v>
          </cell>
          <cell r="F563">
            <v>3438</v>
          </cell>
          <cell r="G563">
            <v>9636</v>
          </cell>
          <cell r="H563">
            <v>7563</v>
          </cell>
          <cell r="I563">
            <v>12472</v>
          </cell>
          <cell r="J563">
            <v>9589</v>
          </cell>
          <cell r="K563">
            <v>5889</v>
          </cell>
          <cell r="L563">
            <v>2984</v>
          </cell>
          <cell r="M563">
            <v>0</v>
          </cell>
          <cell r="N563">
            <v>0</v>
          </cell>
          <cell r="O563">
            <v>0</v>
          </cell>
          <cell r="P563">
            <v>0</v>
          </cell>
        </row>
        <row r="564">
          <cell r="E564">
            <v>0</v>
          </cell>
          <cell r="F564">
            <v>4200</v>
          </cell>
          <cell r="G564">
            <v>0</v>
          </cell>
          <cell r="H564">
            <v>1600</v>
          </cell>
          <cell r="I564">
            <v>37426.94</v>
          </cell>
          <cell r="J564">
            <v>13800</v>
          </cell>
          <cell r="K564">
            <v>0</v>
          </cell>
          <cell r="L564">
            <v>0</v>
          </cell>
          <cell r="M564">
            <v>0</v>
          </cell>
          <cell r="N564">
            <v>0</v>
          </cell>
          <cell r="O564">
            <v>0</v>
          </cell>
          <cell r="P564">
            <v>0</v>
          </cell>
        </row>
        <row r="565">
          <cell r="E565">
            <v>189446.59</v>
          </cell>
          <cell r="F565">
            <v>400222.20999999996</v>
          </cell>
          <cell r="G565">
            <v>311819.51</v>
          </cell>
          <cell r="H565">
            <v>236818.95</v>
          </cell>
          <cell r="I565">
            <v>557459.81000000006</v>
          </cell>
          <cell r="J565">
            <v>201235.96000000002</v>
          </cell>
          <cell r="K565">
            <v>317396.18000000005</v>
          </cell>
          <cell r="L565">
            <v>195228.84</v>
          </cell>
          <cell r="M565">
            <v>36832.92</v>
          </cell>
          <cell r="N565">
            <v>0</v>
          </cell>
          <cell r="O565">
            <v>0</v>
          </cell>
          <cell r="P565">
            <v>0</v>
          </cell>
        </row>
        <row r="566">
          <cell r="E566">
            <v>1671134.2099999974</v>
          </cell>
          <cell r="F566">
            <v>5965999.9299999988</v>
          </cell>
          <cell r="G566">
            <v>3983679.0199999977</v>
          </cell>
          <cell r="H566">
            <v>3062530.549999998</v>
          </cell>
          <cell r="I566">
            <v>6190926.5299999993</v>
          </cell>
          <cell r="J566">
            <v>7560510.0499999961</v>
          </cell>
          <cell r="K566">
            <v>2333384.4100000043</v>
          </cell>
          <cell r="L566">
            <v>4639455.9400000013</v>
          </cell>
          <cell r="M566">
            <v>-1076923.2500000019</v>
          </cell>
          <cell r="N566">
            <v>0</v>
          </cell>
          <cell r="O566">
            <v>0</v>
          </cell>
          <cell r="P566">
            <v>0</v>
          </cell>
        </row>
        <row r="568">
          <cell r="E568">
            <v>-397.77000020048581</v>
          </cell>
          <cell r="F568">
            <v>-397.82999973441474</v>
          </cell>
          <cell r="G568">
            <v>2.7008354663848877E-8</v>
          </cell>
          <cell r="H568">
            <v>23.729999911040068</v>
          </cell>
          <cell r="I568">
            <v>-940.69999988935888</v>
          </cell>
          <cell r="J568">
            <v>8.1956386566162109E-8</v>
          </cell>
          <cell r="K568">
            <v>1.0000109672546387E-2</v>
          </cell>
          <cell r="L568">
            <v>-5.5879354476928711E-8</v>
          </cell>
          <cell r="M568">
            <v>-42500.860000014305</v>
          </cell>
          <cell r="N568">
            <v>34330697.389999986</v>
          </cell>
          <cell r="O568">
            <v>34330697.389999986</v>
          </cell>
          <cell r="P568">
            <v>34330697.389999986</v>
          </cell>
        </row>
        <row r="572">
          <cell r="E572">
            <v>51579971.5</v>
          </cell>
          <cell r="F572">
            <v>51579971.5</v>
          </cell>
          <cell r="G572">
            <v>51579971.5</v>
          </cell>
          <cell r="H572">
            <v>51579971.5</v>
          </cell>
          <cell r="I572">
            <v>51579971.5</v>
          </cell>
          <cell r="J572">
            <v>51579971.5</v>
          </cell>
          <cell r="K572">
            <v>51579971.5</v>
          </cell>
          <cell r="L572">
            <v>51579971.5</v>
          </cell>
          <cell r="M572">
            <v>51579971.5</v>
          </cell>
          <cell r="N572">
            <v>0</v>
          </cell>
          <cell r="O572">
            <v>0</v>
          </cell>
          <cell r="P572">
            <v>0</v>
          </cell>
        </row>
        <row r="574">
          <cell r="C574">
            <v>1600</v>
          </cell>
          <cell r="E574">
            <v>40593541</v>
          </cell>
          <cell r="F574">
            <v>40593541</v>
          </cell>
          <cell r="G574">
            <v>40593541</v>
          </cell>
          <cell r="H574">
            <v>40593541</v>
          </cell>
          <cell r="I574">
            <v>40593541</v>
          </cell>
          <cell r="J574">
            <v>40593541</v>
          </cell>
          <cell r="K574">
            <v>40593541</v>
          </cell>
          <cell r="L574">
            <v>40593541</v>
          </cell>
          <cell r="M574">
            <v>51579971.5</v>
          </cell>
          <cell r="N574">
            <v>0</v>
          </cell>
          <cell r="O574">
            <v>0</v>
          </cell>
          <cell r="P574">
            <v>0</v>
          </cell>
        </row>
        <row r="575">
          <cell r="C575">
            <v>1603</v>
          </cell>
        </row>
        <row r="576">
          <cell r="C576">
            <v>1610</v>
          </cell>
          <cell r="E576">
            <v>10547487.699999999</v>
          </cell>
          <cell r="F576">
            <v>10547487.699999999</v>
          </cell>
          <cell r="G576">
            <v>10547487.699999999</v>
          </cell>
          <cell r="H576">
            <v>10547487.699999999</v>
          </cell>
          <cell r="I576">
            <v>10547487.699999999</v>
          </cell>
          <cell r="J576">
            <v>10547487.699999999</v>
          </cell>
          <cell r="K576">
            <v>10547487.699999999</v>
          </cell>
          <cell r="L576">
            <v>10547487.699999999</v>
          </cell>
        </row>
        <row r="577">
          <cell r="C577">
            <v>1611</v>
          </cell>
          <cell r="E577">
            <v>438942.8</v>
          </cell>
          <cell r="F577">
            <v>438942.8</v>
          </cell>
          <cell r="G577">
            <v>438942.8</v>
          </cell>
          <cell r="H577">
            <v>438942.8</v>
          </cell>
          <cell r="I577">
            <v>438942.8</v>
          </cell>
          <cell r="J577">
            <v>438942.8</v>
          </cell>
          <cell r="K577">
            <v>438942.8</v>
          </cell>
          <cell r="L577">
            <v>438942.8</v>
          </cell>
        </row>
        <row r="578">
          <cell r="C578">
            <v>1612</v>
          </cell>
        </row>
        <row r="580">
          <cell r="E580">
            <v>21513552.82</v>
          </cell>
          <cell r="F580">
            <v>23138347.609999999</v>
          </cell>
          <cell r="G580">
            <v>25479216.609999999</v>
          </cell>
          <cell r="H580">
            <v>-23208.86</v>
          </cell>
          <cell r="I580">
            <v>-8287921.6200000001</v>
          </cell>
          <cell r="J580">
            <v>-17386662.949999999</v>
          </cell>
          <cell r="K580">
            <v>-12832022.43</v>
          </cell>
          <cell r="L580">
            <v>-47259527.850000001</v>
          </cell>
          <cell r="M580">
            <v>-54343537.579999998</v>
          </cell>
          <cell r="N580">
            <v>0</v>
          </cell>
          <cell r="O580">
            <v>0</v>
          </cell>
          <cell r="P580">
            <v>0</v>
          </cell>
        </row>
        <row r="582">
          <cell r="C582">
            <v>2310</v>
          </cell>
          <cell r="E582">
            <v>21837952.559999999</v>
          </cell>
          <cell r="F582">
            <v>21566590.870000001</v>
          </cell>
          <cell r="G582">
            <v>28083897.109999999</v>
          </cell>
          <cell r="H582">
            <v>27188584.77</v>
          </cell>
          <cell r="I582">
            <v>22263958.73</v>
          </cell>
          <cell r="J582">
            <v>18981270.039999999</v>
          </cell>
          <cell r="K582">
            <v>16945781.920000002</v>
          </cell>
          <cell r="L582">
            <v>19217670.66</v>
          </cell>
        </row>
        <row r="583">
          <cell r="C583">
            <v>2400</v>
          </cell>
          <cell r="E583">
            <v>1139567.5100000016</v>
          </cell>
          <cell r="F583">
            <v>2429331.4899999984</v>
          </cell>
          <cell r="G583">
            <v>1472504.8399999999</v>
          </cell>
          <cell r="H583">
            <v>468876.48000000045</v>
          </cell>
          <cell r="I583">
            <v>1402545.7099999972</v>
          </cell>
          <cell r="J583">
            <v>3512396.6800000072</v>
          </cell>
          <cell r="K583">
            <v>4010215.3099999949</v>
          </cell>
          <cell r="L583">
            <v>1238460.6099999994</v>
          </cell>
          <cell r="M583">
            <v>-54343537.579999998</v>
          </cell>
          <cell r="N583">
            <v>0</v>
          </cell>
          <cell r="O583">
            <v>0</v>
          </cell>
          <cell r="P583">
            <v>0</v>
          </cell>
        </row>
        <row r="584">
          <cell r="C584">
            <v>4600</v>
          </cell>
          <cell r="E584">
            <v>-1463967.25</v>
          </cell>
          <cell r="F584">
            <v>-857574.75</v>
          </cell>
          <cell r="G584">
            <v>-4077185.34</v>
          </cell>
          <cell r="H584">
            <v>-27680670.109999999</v>
          </cell>
          <cell r="I584">
            <v>-31954426.059999999</v>
          </cell>
          <cell r="J584">
            <v>-39880329.670000002</v>
          </cell>
          <cell r="K584">
            <v>-33788019.659999996</v>
          </cell>
          <cell r="L584">
            <v>-67715659.120000005</v>
          </cell>
        </row>
        <row r="587">
          <cell r="E587">
            <v>2732.45</v>
          </cell>
          <cell r="F587">
            <v>26562.99</v>
          </cell>
          <cell r="G587">
            <v>7330.82</v>
          </cell>
          <cell r="H587">
            <v>14009.65</v>
          </cell>
          <cell r="I587">
            <v>7927.21</v>
          </cell>
          <cell r="J587">
            <v>2246.87</v>
          </cell>
          <cell r="K587">
            <v>3220.12</v>
          </cell>
          <cell r="L587">
            <v>2207.6799999999998</v>
          </cell>
          <cell r="M587">
            <v>18033.990000000002</v>
          </cell>
          <cell r="N587">
            <v>0</v>
          </cell>
          <cell r="O587">
            <v>0</v>
          </cell>
          <cell r="P587">
            <v>0</v>
          </cell>
        </row>
        <row r="589">
          <cell r="C589">
            <v>2560</v>
          </cell>
          <cell r="E589">
            <v>4822.0499999999993</v>
          </cell>
          <cell r="F589">
            <v>30159.510000000002</v>
          </cell>
          <cell r="G589">
            <v>10418.719999999999</v>
          </cell>
          <cell r="H589">
            <v>17723.349999999999</v>
          </cell>
          <cell r="I589">
            <v>8477.75</v>
          </cell>
          <cell r="J589">
            <v>6825.09</v>
          </cell>
          <cell r="K589">
            <v>7583</v>
          </cell>
          <cell r="L589">
            <v>3717.84</v>
          </cell>
          <cell r="M589">
            <v>18033.990000000002</v>
          </cell>
          <cell r="N589">
            <v>0</v>
          </cell>
          <cell r="O589">
            <v>0</v>
          </cell>
          <cell r="P589">
            <v>0</v>
          </cell>
        </row>
        <row r="590">
          <cell r="C590">
            <v>4800</v>
          </cell>
          <cell r="E590">
            <v>-2089.6</v>
          </cell>
          <cell r="F590">
            <v>-3596.52</v>
          </cell>
          <cell r="G590">
            <v>-3087.9</v>
          </cell>
          <cell r="H590">
            <v>-3713.7</v>
          </cell>
          <cell r="I590">
            <v>-550.54</v>
          </cell>
          <cell r="J590">
            <v>-4578.22</v>
          </cell>
          <cell r="K590">
            <v>-4362.88</v>
          </cell>
          <cell r="L590">
            <v>-1510.16</v>
          </cell>
        </row>
        <row r="592">
          <cell r="E592">
            <v>3000000</v>
          </cell>
          <cell r="F592">
            <v>3000000</v>
          </cell>
          <cell r="G592">
            <v>3000000</v>
          </cell>
          <cell r="H592">
            <v>3000000</v>
          </cell>
          <cell r="I592">
            <v>3000000</v>
          </cell>
          <cell r="J592">
            <v>3000000</v>
          </cell>
          <cell r="K592">
            <v>3000000</v>
          </cell>
          <cell r="L592">
            <v>3000000</v>
          </cell>
          <cell r="M592">
            <v>3000000</v>
          </cell>
          <cell r="N592">
            <v>0</v>
          </cell>
          <cell r="O592">
            <v>0</v>
          </cell>
          <cell r="P592">
            <v>0</v>
          </cell>
        </row>
        <row r="594">
          <cell r="C594">
            <v>1710</v>
          </cell>
          <cell r="E594">
            <v>3000000</v>
          </cell>
          <cell r="F594">
            <v>3000000</v>
          </cell>
          <cell r="G594">
            <v>3000000</v>
          </cell>
          <cell r="H594">
            <v>3000000</v>
          </cell>
          <cell r="I594">
            <v>3000000</v>
          </cell>
          <cell r="J594">
            <v>3000000</v>
          </cell>
          <cell r="K594">
            <v>3000000</v>
          </cell>
          <cell r="L594">
            <v>3000000</v>
          </cell>
          <cell r="M594">
            <v>3000000</v>
          </cell>
          <cell r="N594">
            <v>0</v>
          </cell>
          <cell r="O594">
            <v>0</v>
          </cell>
          <cell r="P594">
            <v>0</v>
          </cell>
        </row>
        <row r="595">
          <cell r="C595">
            <v>4410</v>
          </cell>
        </row>
        <row r="597">
          <cell r="E597">
            <v>129328.35</v>
          </cell>
          <cell r="F597">
            <v>134704.23000000001</v>
          </cell>
          <cell r="G597">
            <v>9557251.6099999994</v>
          </cell>
          <cell r="H597">
            <v>9557148.1699999999</v>
          </cell>
          <cell r="I597">
            <v>9557231.1099999994</v>
          </cell>
          <cell r="J597">
            <v>9557198.7899999991</v>
          </cell>
          <cell r="K597">
            <v>9557129.3100000005</v>
          </cell>
          <cell r="L597">
            <v>9557248.7599999998</v>
          </cell>
          <cell r="M597">
            <v>9557248.7599999998</v>
          </cell>
          <cell r="N597">
            <v>0</v>
          </cell>
          <cell r="O597">
            <v>0</v>
          </cell>
          <cell r="P597">
            <v>0</v>
          </cell>
        </row>
        <row r="599">
          <cell r="C599">
            <v>2560</v>
          </cell>
          <cell r="E599">
            <v>130247.39</v>
          </cell>
          <cell r="F599">
            <v>135605.31</v>
          </cell>
          <cell r="G599">
            <v>9558105.3099999987</v>
          </cell>
          <cell r="H599">
            <v>9558105.3100000005</v>
          </cell>
          <cell r="I599">
            <v>9558105.3099999987</v>
          </cell>
          <cell r="J599">
            <v>9558105.3099999987</v>
          </cell>
          <cell r="K599">
            <v>9558105.3100000005</v>
          </cell>
          <cell r="L599">
            <v>9558105.3100000005</v>
          </cell>
          <cell r="M599">
            <v>9557248.7599999998</v>
          </cell>
          <cell r="N599">
            <v>0</v>
          </cell>
          <cell r="O599">
            <v>0</v>
          </cell>
          <cell r="P599">
            <v>0</v>
          </cell>
        </row>
        <row r="600">
          <cell r="C600">
            <v>4800</v>
          </cell>
          <cell r="E600">
            <v>-919.04</v>
          </cell>
          <cell r="F600">
            <v>-901.08</v>
          </cell>
          <cell r="G600">
            <v>-853.7</v>
          </cell>
          <cell r="H600">
            <v>-957.14</v>
          </cell>
          <cell r="I600">
            <v>-874.2</v>
          </cell>
          <cell r="J600">
            <v>-906.52</v>
          </cell>
          <cell r="K600">
            <v>-976</v>
          </cell>
          <cell r="L600">
            <v>-856.55</v>
          </cell>
        </row>
        <row r="602">
          <cell r="E602">
            <v>-56565957.469999999</v>
          </cell>
          <cell r="F602">
            <v>-55970575.789999999</v>
          </cell>
          <cell r="G602">
            <v>-56441763.210000001</v>
          </cell>
          <cell r="H602">
            <v>-54599395.619999997</v>
          </cell>
          <cell r="I602">
            <v>-51637530.130000003</v>
          </cell>
          <cell r="J602">
            <v>-51943398.479999997</v>
          </cell>
          <cell r="K602">
            <v>-51938204.899999999</v>
          </cell>
          <cell r="L602">
            <v>-51469231.07</v>
          </cell>
          <cell r="M602">
            <v>-51469231.07</v>
          </cell>
          <cell r="N602">
            <v>0</v>
          </cell>
          <cell r="O602">
            <v>0</v>
          </cell>
          <cell r="P602">
            <v>0</v>
          </cell>
        </row>
        <row r="604">
          <cell r="C604">
            <v>4030</v>
          </cell>
          <cell r="E604">
            <v>-41555959.079999998</v>
          </cell>
          <cell r="F604">
            <v>-41555959.079999998</v>
          </cell>
          <cell r="G604">
            <v>-41600000</v>
          </cell>
          <cell r="H604">
            <v>-41600000</v>
          </cell>
          <cell r="I604">
            <v>-41600000</v>
          </cell>
          <cell r="J604">
            <v>-43600000</v>
          </cell>
          <cell r="K604">
            <v>-43600000</v>
          </cell>
          <cell r="L604">
            <v>-43600000</v>
          </cell>
          <cell r="M604">
            <v>-51469231.07</v>
          </cell>
          <cell r="N604">
            <v>0</v>
          </cell>
          <cell r="O604">
            <v>0</v>
          </cell>
          <cell r="P604">
            <v>0</v>
          </cell>
        </row>
        <row r="605">
          <cell r="C605">
            <v>4040</v>
          </cell>
          <cell r="E605">
            <v>-1151981.3</v>
          </cell>
          <cell r="F605">
            <v>-1148179.8600000001</v>
          </cell>
          <cell r="G605">
            <v>-1630905.66</v>
          </cell>
          <cell r="H605">
            <v>-1625651.62</v>
          </cell>
          <cell r="I605">
            <v>-1834489.31</v>
          </cell>
          <cell r="J605">
            <v>-2139383.6800000002</v>
          </cell>
          <cell r="K605">
            <v>-2137220.25</v>
          </cell>
          <cell r="L605">
            <v>-1676925.6</v>
          </cell>
        </row>
        <row r="606">
          <cell r="C606">
            <v>4300</v>
          </cell>
          <cell r="E606">
            <v>-13858017.09</v>
          </cell>
          <cell r="F606">
            <v>-13266436.85</v>
          </cell>
          <cell r="G606">
            <v>-13210857.550000001</v>
          </cell>
          <cell r="H606">
            <v>-11373744</v>
          </cell>
          <cell r="I606">
            <v>-8203040.8200000003</v>
          </cell>
          <cell r="J606">
            <v>-6204014.7999999998</v>
          </cell>
          <cell r="K606">
            <v>-6200984.6500000004</v>
          </cell>
          <cell r="L606">
            <v>-6192305.4699999997</v>
          </cell>
        </row>
        <row r="608">
          <cell r="E608">
            <v>-16792053.800000001</v>
          </cell>
          <cell r="F608">
            <v>-16028654.130000001</v>
          </cell>
          <cell r="G608">
            <v>-15424346.49</v>
          </cell>
          <cell r="H608">
            <v>-14590359.789999999</v>
          </cell>
          <cell r="I608">
            <v>-14176446.439999999</v>
          </cell>
          <cell r="J608">
            <v>-13828438.73</v>
          </cell>
          <cell r="K608">
            <v>-13335597.949999999</v>
          </cell>
          <cell r="L608">
            <v>-12651548.27</v>
          </cell>
          <cell r="M608">
            <v>-12651548.27</v>
          </cell>
          <cell r="N608">
            <v>0</v>
          </cell>
          <cell r="O608">
            <v>0</v>
          </cell>
          <cell r="P608">
            <v>0</v>
          </cell>
        </row>
        <row r="610">
          <cell r="C610">
            <v>4020</v>
          </cell>
          <cell r="E610">
            <v>-10391530.66</v>
          </cell>
          <cell r="F610">
            <v>-10234488.91</v>
          </cell>
          <cell r="G610">
            <v>-10201092.42</v>
          </cell>
          <cell r="H610">
            <v>-9984042.7399999984</v>
          </cell>
          <cell r="I610">
            <v>-10099589.549999999</v>
          </cell>
          <cell r="J610">
            <v>-11419406.940000001</v>
          </cell>
          <cell r="K610">
            <v>-11326205.289999999</v>
          </cell>
          <cell r="L610">
            <v>-11059249.01</v>
          </cell>
          <cell r="M610">
            <v>-12651548.27</v>
          </cell>
          <cell r="N610">
            <v>0</v>
          </cell>
          <cell r="O610">
            <v>0</v>
          </cell>
          <cell r="P610">
            <v>0</v>
          </cell>
        </row>
        <row r="611">
          <cell r="C611">
            <v>4300</v>
          </cell>
          <cell r="E611">
            <v>-6400523.1399999997</v>
          </cell>
          <cell r="F611">
            <v>-5794165.2199999997</v>
          </cell>
          <cell r="G611">
            <v>-5223254.07</v>
          </cell>
          <cell r="H611">
            <v>-4606317.05</v>
          </cell>
          <cell r="I611">
            <v>-4076856.89</v>
          </cell>
          <cell r="J611">
            <v>-2409031.79</v>
          </cell>
          <cell r="K611">
            <v>-2009392.66</v>
          </cell>
          <cell r="L611">
            <v>-1592299.26</v>
          </cell>
        </row>
        <row r="613">
          <cell r="E613">
            <v>-27995625.34</v>
          </cell>
          <cell r="F613">
            <v>-16645829.189999999</v>
          </cell>
          <cell r="G613">
            <v>-38223554.409999996</v>
          </cell>
          <cell r="H613">
            <v>-28358969.890000001</v>
          </cell>
          <cell r="I613">
            <v>-35079303.859999999</v>
          </cell>
          <cell r="J613">
            <v>-37614277.009999998</v>
          </cell>
          <cell r="K613">
            <v>-45927748.219999999</v>
          </cell>
          <cell r="L613">
            <v>-47498351.579999998</v>
          </cell>
          <cell r="M613">
            <v>-33845253.509999998</v>
          </cell>
          <cell r="N613">
            <v>0</v>
          </cell>
          <cell r="O613">
            <v>0</v>
          </cell>
          <cell r="P613">
            <v>0</v>
          </cell>
        </row>
        <row r="615">
          <cell r="C615">
            <v>2200</v>
          </cell>
          <cell r="E615">
            <v>6027757.9800000004</v>
          </cell>
          <cell r="F615">
            <v>9648129.7699999996</v>
          </cell>
          <cell r="G615">
            <v>8355226.1399999997</v>
          </cell>
          <cell r="H615">
            <v>9797239.0899999999</v>
          </cell>
          <cell r="I615">
            <v>7989155.6500000004</v>
          </cell>
          <cell r="J615">
            <v>7506327.6900000004</v>
          </cell>
          <cell r="K615">
            <v>7924799.1399999997</v>
          </cell>
          <cell r="L615">
            <v>2665930.9900000002</v>
          </cell>
        </row>
        <row r="616">
          <cell r="C616">
            <v>2560</v>
          </cell>
          <cell r="E616">
            <v>9595690.2899999991</v>
          </cell>
          <cell r="F616">
            <v>9671970.9600000009</v>
          </cell>
          <cell r="G616">
            <v>330063.49</v>
          </cell>
          <cell r="H616">
            <v>573249.68000000005</v>
          </cell>
          <cell r="I616">
            <v>553127.19999999995</v>
          </cell>
          <cell r="J616">
            <v>427056.24</v>
          </cell>
          <cell r="K616">
            <v>1588757.28</v>
          </cell>
          <cell r="L616">
            <v>1203754.3799999999</v>
          </cell>
        </row>
        <row r="617">
          <cell r="C617">
            <v>4500</v>
          </cell>
          <cell r="E617">
            <v>-37520721.100000001</v>
          </cell>
          <cell r="F617">
            <v>-29386895.729999997</v>
          </cell>
          <cell r="G617">
            <v>-37352081.689999998</v>
          </cell>
          <cell r="H617">
            <v>-30857251.050000001</v>
          </cell>
          <cell r="I617">
            <v>-35920509.259999998</v>
          </cell>
          <cell r="J617">
            <v>-35531849.699999996</v>
          </cell>
          <cell r="K617">
            <v>-42922218.159999996</v>
          </cell>
          <cell r="L617">
            <v>-38369050.780000001</v>
          </cell>
          <cell r="M617">
            <v>-33845253.509999998</v>
          </cell>
          <cell r="N617">
            <v>0</v>
          </cell>
          <cell r="O617">
            <v>0</v>
          </cell>
          <cell r="P617">
            <v>0</v>
          </cell>
        </row>
        <row r="618">
          <cell r="C618">
            <v>4800</v>
          </cell>
          <cell r="E618">
            <v>-6098352.5099999998</v>
          </cell>
          <cell r="F618">
            <v>-6579034.1900000004</v>
          </cell>
          <cell r="G618">
            <v>-9556762.3499999996</v>
          </cell>
          <cell r="H618">
            <v>-7872207.6100000003</v>
          </cell>
          <cell r="I618">
            <v>-7701077.4500000002</v>
          </cell>
          <cell r="J618">
            <v>-10015811.24</v>
          </cell>
          <cell r="K618">
            <v>-12519086.48</v>
          </cell>
          <cell r="L618">
            <v>-12998986.17</v>
          </cell>
        </row>
        <row r="620">
          <cell r="E620">
            <v>-1282034.33</v>
          </cell>
          <cell r="F620">
            <v>-1101937.3799999999</v>
          </cell>
          <cell r="G620">
            <v>-1040054.47</v>
          </cell>
          <cell r="H620">
            <v>-1016042.29</v>
          </cell>
          <cell r="I620">
            <v>-1148871.28</v>
          </cell>
          <cell r="J620">
            <v>-1006714.35</v>
          </cell>
          <cell r="K620">
            <v>-997979.4</v>
          </cell>
          <cell r="L620">
            <v>-1033601.58</v>
          </cell>
          <cell r="M620">
            <v>-1002608.89</v>
          </cell>
          <cell r="N620">
            <v>0</v>
          </cell>
          <cell r="O620">
            <v>0</v>
          </cell>
          <cell r="P620">
            <v>0</v>
          </cell>
        </row>
        <row r="621">
          <cell r="E621">
            <v>-3345.97</v>
          </cell>
          <cell r="F621">
            <v>-2745.97</v>
          </cell>
          <cell r="G621">
            <v>-850.17</v>
          </cell>
          <cell r="H621">
            <v>-5234.42</v>
          </cell>
          <cell r="I621">
            <v>-1014.79</v>
          </cell>
          <cell r="J621">
            <v>-12053.66</v>
          </cell>
          <cell r="K621">
            <v>-7728.95</v>
          </cell>
          <cell r="L621">
            <v>-2367.5700000000002</v>
          </cell>
          <cell r="M621">
            <v>-874.57</v>
          </cell>
          <cell r="N621">
            <v>0</v>
          </cell>
          <cell r="O621">
            <v>0</v>
          </cell>
          <cell r="P621">
            <v>0</v>
          </cell>
        </row>
        <row r="623">
          <cell r="C623">
            <v>2560</v>
          </cell>
          <cell r="E623">
            <v>896.49</v>
          </cell>
          <cell r="F623">
            <v>1473.03</v>
          </cell>
          <cell r="G623">
            <v>2617.9499999999998</v>
          </cell>
          <cell r="H623">
            <v>6116.19</v>
          </cell>
          <cell r="I623">
            <v>813.3</v>
          </cell>
          <cell r="J623">
            <v>2396.8000000000002</v>
          </cell>
          <cell r="K623">
            <v>2797.78</v>
          </cell>
          <cell r="L623">
            <v>1048.6099999999999</v>
          </cell>
        </row>
        <row r="624">
          <cell r="C624">
            <v>4710</v>
          </cell>
          <cell r="E624">
            <v>-1286276.79</v>
          </cell>
          <cell r="F624">
            <v>-1106156.3799999999</v>
          </cell>
          <cell r="G624">
            <v>-1043522.59</v>
          </cell>
          <cell r="H624">
            <v>-1027392.9</v>
          </cell>
          <cell r="I624">
            <v>-1150699.3700000001</v>
          </cell>
          <cell r="J624">
            <v>-1021164.81</v>
          </cell>
          <cell r="K624">
            <v>-1008506.13</v>
          </cell>
          <cell r="L624">
            <v>-1037017.7599999999</v>
          </cell>
          <cell r="M624">
            <v>-1003483.46</v>
          </cell>
          <cell r="N624">
            <v>0</v>
          </cell>
          <cell r="O624">
            <v>0</v>
          </cell>
          <cell r="P624">
            <v>0</v>
          </cell>
        </row>
        <row r="626">
          <cell r="E626">
            <v>-785080.6399999999</v>
          </cell>
          <cell r="F626">
            <v>-761963.84999999986</v>
          </cell>
          <cell r="G626">
            <v>-657208.96000000008</v>
          </cell>
          <cell r="H626">
            <v>-736377.57000000018</v>
          </cell>
          <cell r="I626">
            <v>-723563.3</v>
          </cell>
          <cell r="J626">
            <v>-708021.89</v>
          </cell>
          <cell r="K626">
            <v>-707506.60999999987</v>
          </cell>
          <cell r="L626">
            <v>-1307348.6599999999</v>
          </cell>
          <cell r="M626">
            <v>-542236.64000000013</v>
          </cell>
          <cell r="N626">
            <v>0</v>
          </cell>
          <cell r="O626">
            <v>0</v>
          </cell>
          <cell r="P626">
            <v>0</v>
          </cell>
        </row>
        <row r="628">
          <cell r="C628">
            <v>2560</v>
          </cell>
          <cell r="E628">
            <v>50550.42</v>
          </cell>
          <cell r="F628">
            <v>67511.37</v>
          </cell>
          <cell r="G628">
            <v>63468.7</v>
          </cell>
          <cell r="H628">
            <v>46874.58</v>
          </cell>
          <cell r="I628">
            <v>57483.37</v>
          </cell>
          <cell r="J628">
            <v>45971.23</v>
          </cell>
          <cell r="K628">
            <v>61359.31</v>
          </cell>
          <cell r="L628">
            <v>42094.21</v>
          </cell>
        </row>
        <row r="629">
          <cell r="C629">
            <v>4720</v>
          </cell>
          <cell r="E629">
            <v>-835631.05999999994</v>
          </cell>
          <cell r="F629">
            <v>-829475.21999999986</v>
          </cell>
          <cell r="G629">
            <v>-720677.66</v>
          </cell>
          <cell r="H629">
            <v>-783252.15000000014</v>
          </cell>
          <cell r="I629">
            <v>-781046.67</v>
          </cell>
          <cell r="J629">
            <v>-753993.12</v>
          </cell>
          <cell r="K629">
            <v>-768865.91999999993</v>
          </cell>
          <cell r="L629">
            <v>-1349442.8699999999</v>
          </cell>
          <cell r="M629">
            <v>-542236.64000000013</v>
          </cell>
          <cell r="N629">
            <v>0</v>
          </cell>
          <cell r="O629">
            <v>0</v>
          </cell>
          <cell r="P629">
            <v>0</v>
          </cell>
        </row>
        <row r="631">
          <cell r="E631">
            <v>-113002.87</v>
          </cell>
          <cell r="F631">
            <v>-108062.63</v>
          </cell>
          <cell r="G631">
            <v>-74419.62</v>
          </cell>
          <cell r="H631">
            <v>-73876</v>
          </cell>
          <cell r="I631">
            <v>-60495.21</v>
          </cell>
          <cell r="J631">
            <v>-79348.59</v>
          </cell>
          <cell r="K631">
            <v>-88475.39</v>
          </cell>
          <cell r="L631">
            <v>-341752.99</v>
          </cell>
          <cell r="M631">
            <v>-335337.37</v>
          </cell>
          <cell r="N631">
            <v>0</v>
          </cell>
          <cell r="O631">
            <v>0</v>
          </cell>
          <cell r="P631">
            <v>0</v>
          </cell>
        </row>
        <row r="633">
          <cell r="C633">
            <v>2560</v>
          </cell>
          <cell r="E633">
            <v>41503.910000000003</v>
          </cell>
          <cell r="F633">
            <v>43062.04</v>
          </cell>
          <cell r="G633">
            <v>61934.43</v>
          </cell>
          <cell r="H633">
            <v>64299.25</v>
          </cell>
          <cell r="I633">
            <v>76169.16</v>
          </cell>
          <cell r="J633">
            <v>79905.06</v>
          </cell>
          <cell r="K633">
            <v>78724.06</v>
          </cell>
          <cell r="L633">
            <v>86852.27</v>
          </cell>
        </row>
        <row r="634">
          <cell r="C634">
            <v>4800</v>
          </cell>
          <cell r="E634">
            <v>-154506.78</v>
          </cell>
          <cell r="F634">
            <v>-151124.67000000001</v>
          </cell>
          <cell r="G634">
            <v>-136354.04999999999</v>
          </cell>
          <cell r="H634">
            <v>-138175.25</v>
          </cell>
          <cell r="I634">
            <v>-136664.37</v>
          </cell>
          <cell r="J634">
            <v>-159253.65</v>
          </cell>
          <cell r="K634">
            <v>-167199.45000000001</v>
          </cell>
          <cell r="L634">
            <v>-428605.26</v>
          </cell>
          <cell r="M634">
            <v>-335337.37</v>
          </cell>
          <cell r="N634">
            <v>0</v>
          </cell>
          <cell r="O634">
            <v>0</v>
          </cell>
          <cell r="P634">
            <v>0</v>
          </cell>
        </row>
        <row r="636">
          <cell r="E636">
            <v>17499999</v>
          </cell>
          <cell r="F636">
            <v>17499999</v>
          </cell>
          <cell r="G636">
            <v>17499999</v>
          </cell>
          <cell r="H636">
            <v>17499999</v>
          </cell>
          <cell r="I636">
            <v>17499999</v>
          </cell>
          <cell r="J636">
            <v>17499999</v>
          </cell>
          <cell r="K636">
            <v>17499999</v>
          </cell>
          <cell r="L636">
            <v>17499999</v>
          </cell>
          <cell r="M636">
            <v>17499999</v>
          </cell>
          <cell r="N636">
            <v>0</v>
          </cell>
          <cell r="O636">
            <v>0</v>
          </cell>
          <cell r="P636">
            <v>0</v>
          </cell>
        </row>
        <row r="638">
          <cell r="C638">
            <v>2560</v>
          </cell>
          <cell r="E638">
            <v>10000000</v>
          </cell>
          <cell r="F638">
            <v>10000000</v>
          </cell>
          <cell r="G638">
            <v>10000000</v>
          </cell>
          <cell r="H638">
            <v>10000000</v>
          </cell>
          <cell r="I638">
            <v>10000000</v>
          </cell>
          <cell r="J638">
            <v>10000000</v>
          </cell>
          <cell r="K638">
            <v>10000000</v>
          </cell>
          <cell r="L638">
            <v>10000000</v>
          </cell>
        </row>
        <row r="639">
          <cell r="C639">
            <v>1710</v>
          </cell>
          <cell r="E639">
            <v>7499999</v>
          </cell>
          <cell r="F639">
            <v>7499999</v>
          </cell>
          <cell r="G639">
            <v>7499999</v>
          </cell>
          <cell r="H639">
            <v>7499999</v>
          </cell>
          <cell r="I639">
            <v>7499999</v>
          </cell>
          <cell r="J639">
            <v>7499999</v>
          </cell>
          <cell r="K639">
            <v>7499999</v>
          </cell>
          <cell r="L639">
            <v>7499999</v>
          </cell>
          <cell r="M639">
            <v>17499999</v>
          </cell>
          <cell r="N639">
            <v>0</v>
          </cell>
          <cell r="O639">
            <v>0</v>
          </cell>
          <cell r="P639">
            <v>0</v>
          </cell>
        </row>
      </sheetData>
      <sheetData sheetId="3"/>
      <sheetData sheetId="4"/>
      <sheetData sheetId="5"/>
      <sheetData sheetId="6"/>
      <sheetData sheetId="7" refreshError="1">
        <row r="1">
          <cell r="A1" t="str">
            <v>Apsk.</v>
          </cell>
          <cell r="B1" t="str">
            <v>Apsk.</v>
          </cell>
          <cell r="C1" t="str">
            <v>Apsk.</v>
          </cell>
          <cell r="D1" t="str">
            <v>Apsk.</v>
          </cell>
          <cell r="E1" t="str">
            <v>Apsk.</v>
          </cell>
          <cell r="F1" t="str">
            <v>Apsk.</v>
          </cell>
          <cell r="G1" t="str">
            <v>Apsk.</v>
          </cell>
          <cell r="H1" t="str">
            <v>Apsk.</v>
          </cell>
          <cell r="I1" t="str">
            <v>Apsk.</v>
          </cell>
          <cell r="J1" t="str">
            <v>Apsk.</v>
          </cell>
          <cell r="K1" t="str">
            <v>Apsk.</v>
          </cell>
          <cell r="L1" t="str">
            <v>Apsk.</v>
          </cell>
        </row>
        <row r="2">
          <cell r="A2">
            <v>1000</v>
          </cell>
          <cell r="B2">
            <v>1010</v>
          </cell>
          <cell r="C2">
            <v>1080</v>
          </cell>
          <cell r="D2">
            <v>1040</v>
          </cell>
          <cell r="E2">
            <v>1100</v>
          </cell>
          <cell r="F2">
            <v>1110</v>
          </cell>
          <cell r="G2">
            <v>1120</v>
          </cell>
          <cell r="H2">
            <v>1130</v>
          </cell>
          <cell r="I2">
            <v>1200</v>
          </cell>
          <cell r="J2">
            <v>1201</v>
          </cell>
          <cell r="K2">
            <v>1210</v>
          </cell>
          <cell r="L2">
            <v>1220</v>
          </cell>
        </row>
        <row r="3">
          <cell r="A3" t="str">
            <v>Apsk.</v>
          </cell>
          <cell r="B3" t="str">
            <v>Apsk.</v>
          </cell>
          <cell r="C3" t="str">
            <v>Apsk.</v>
          </cell>
          <cell r="D3" t="str">
            <v>Apsk.</v>
          </cell>
          <cell r="E3" t="str">
            <v>Apsk.</v>
          </cell>
          <cell r="F3" t="str">
            <v>Apsk.</v>
          </cell>
          <cell r="G3" t="str">
            <v>Apsk.</v>
          </cell>
          <cell r="H3" t="str">
            <v>Apsk.</v>
          </cell>
          <cell r="I3" t="str">
            <v>Apsk.</v>
          </cell>
          <cell r="J3" t="str">
            <v>Apsk.</v>
          </cell>
          <cell r="K3" t="str">
            <v>Apsk.</v>
          </cell>
          <cell r="L3" t="str">
            <v>Apsk.</v>
          </cell>
        </row>
        <row r="4">
          <cell r="A4">
            <v>1230</v>
          </cell>
          <cell r="B4">
            <v>1300</v>
          </cell>
          <cell r="C4">
            <v>1400</v>
          </cell>
          <cell r="D4">
            <v>1500</v>
          </cell>
          <cell r="E4">
            <v>1600</v>
          </cell>
          <cell r="F4">
            <v>1603</v>
          </cell>
          <cell r="G4">
            <v>1610</v>
          </cell>
          <cell r="H4">
            <v>1611</v>
          </cell>
          <cell r="I4">
            <v>1612</v>
          </cell>
          <cell r="J4">
            <v>1700</v>
          </cell>
          <cell r="K4">
            <v>1710</v>
          </cell>
          <cell r="L4">
            <v>2000</v>
          </cell>
        </row>
        <row r="5">
          <cell r="A5" t="str">
            <v>Apsk.</v>
          </cell>
          <cell r="B5" t="str">
            <v>Apsk.</v>
          </cell>
          <cell r="C5" t="str">
            <v>Apsk.</v>
          </cell>
          <cell r="D5" t="str">
            <v>Apsk.</v>
          </cell>
          <cell r="E5" t="str">
            <v>Apsk.</v>
          </cell>
          <cell r="F5" t="str">
            <v>Apsk.</v>
          </cell>
          <cell r="G5" t="str">
            <v>Apsk.</v>
          </cell>
          <cell r="H5" t="str">
            <v>Apsk.</v>
          </cell>
          <cell r="I5" t="str">
            <v>Apsk.</v>
          </cell>
          <cell r="J5" t="str">
            <v>Apsk.</v>
          </cell>
          <cell r="K5" t="str">
            <v>Apsk.</v>
          </cell>
          <cell r="L5" t="str">
            <v>Apsk.</v>
          </cell>
        </row>
        <row r="6">
          <cell r="A6">
            <v>2020</v>
          </cell>
          <cell r="B6">
            <v>2030</v>
          </cell>
          <cell r="C6">
            <v>2040</v>
          </cell>
          <cell r="D6">
            <v>2100</v>
          </cell>
          <cell r="E6">
            <v>2200</v>
          </cell>
          <cell r="F6">
            <v>2310</v>
          </cell>
          <cell r="G6">
            <v>2400</v>
          </cell>
          <cell r="H6">
            <v>2500</v>
          </cell>
          <cell r="I6">
            <v>2560</v>
          </cell>
          <cell r="J6">
            <v>2600</v>
          </cell>
          <cell r="K6">
            <v>2610</v>
          </cell>
          <cell r="L6">
            <v>2700</v>
          </cell>
        </row>
        <row r="7">
          <cell r="A7" t="str">
            <v>Apsk.</v>
          </cell>
          <cell r="B7" t="str">
            <v>Apsk.</v>
          </cell>
          <cell r="C7" t="str">
            <v>Apsk.</v>
          </cell>
          <cell r="D7" t="str">
            <v>Apsk.</v>
          </cell>
          <cell r="E7" t="str">
            <v>Apsk.</v>
          </cell>
          <cell r="F7" t="str">
            <v>Apsk.</v>
          </cell>
          <cell r="G7" t="str">
            <v>Apsk.</v>
          </cell>
          <cell r="H7" t="str">
            <v>Apsk.</v>
          </cell>
          <cell r="J7" t="str">
            <v>Apsk.</v>
          </cell>
          <cell r="K7" t="str">
            <v>Apsk.</v>
          </cell>
          <cell r="L7" t="str">
            <v>Apsk.</v>
          </cell>
        </row>
        <row r="8">
          <cell r="A8">
            <v>2900</v>
          </cell>
          <cell r="B8">
            <v>3010</v>
          </cell>
          <cell r="C8">
            <v>3020</v>
          </cell>
          <cell r="D8">
            <v>3100</v>
          </cell>
          <cell r="E8">
            <v>3200</v>
          </cell>
          <cell r="F8">
            <v>3300</v>
          </cell>
          <cell r="G8">
            <v>3310</v>
          </cell>
          <cell r="H8">
            <v>3320</v>
          </cell>
          <cell r="J8">
            <v>3420</v>
          </cell>
          <cell r="K8">
            <v>3500</v>
          </cell>
          <cell r="L8">
            <v>3600</v>
          </cell>
        </row>
        <row r="9">
          <cell r="A9" t="str">
            <v>Apsk.</v>
          </cell>
          <cell r="B9" t="str">
            <v>Apsk.</v>
          </cell>
          <cell r="C9" t="str">
            <v>Apsk.</v>
          </cell>
          <cell r="D9" t="str">
            <v>Apsk.</v>
          </cell>
          <cell r="E9" t="str">
            <v>Apsk.</v>
          </cell>
          <cell r="F9" t="str">
            <v>Apsk.</v>
          </cell>
          <cell r="G9" t="str">
            <v>Apsk.</v>
          </cell>
          <cell r="H9" t="str">
            <v>Apsk.</v>
          </cell>
          <cell r="I9" t="str">
            <v>Apsk.</v>
          </cell>
          <cell r="J9" t="str">
            <v>Apsk.</v>
          </cell>
          <cell r="K9" t="str">
            <v>Apsk.</v>
          </cell>
          <cell r="L9" t="str">
            <v>Apsk.</v>
          </cell>
        </row>
        <row r="10">
          <cell r="A10">
            <v>3800</v>
          </cell>
          <cell r="B10">
            <v>4000</v>
          </cell>
          <cell r="C10">
            <v>4010</v>
          </cell>
          <cell r="D10">
            <v>4020</v>
          </cell>
          <cell r="E10">
            <v>4030</v>
          </cell>
          <cell r="F10">
            <v>4040</v>
          </cell>
          <cell r="G10">
            <v>4100</v>
          </cell>
          <cell r="H10">
            <v>4110</v>
          </cell>
          <cell r="I10">
            <v>4120</v>
          </cell>
          <cell r="J10">
            <v>4200</v>
          </cell>
          <cell r="K10">
            <v>4300</v>
          </cell>
          <cell r="L10">
            <v>4400</v>
          </cell>
        </row>
        <row r="11">
          <cell r="A11" t="str">
            <v>Apsk.</v>
          </cell>
          <cell r="B11" t="str">
            <v>Apsk.</v>
          </cell>
          <cell r="C11" t="str">
            <v>Apsk.</v>
          </cell>
          <cell r="D11" t="str">
            <v>Apsk.</v>
          </cell>
          <cell r="E11" t="str">
            <v>Apsk.</v>
          </cell>
          <cell r="F11" t="str">
            <v>Apsk.</v>
          </cell>
          <cell r="G11" t="str">
            <v>Apsk.</v>
          </cell>
          <cell r="H11" t="str">
            <v>Apsk.</v>
          </cell>
          <cell r="I11" t="str">
            <v>Apsk.</v>
          </cell>
        </row>
        <row r="12">
          <cell r="A12">
            <v>4410</v>
          </cell>
          <cell r="B12">
            <v>4500</v>
          </cell>
          <cell r="C12">
            <v>4510</v>
          </cell>
          <cell r="D12">
            <v>4600</v>
          </cell>
          <cell r="E12">
            <v>4700</v>
          </cell>
          <cell r="F12">
            <v>4710</v>
          </cell>
          <cell r="G12">
            <v>4720</v>
          </cell>
          <cell r="H12">
            <v>4800</v>
          </cell>
          <cell r="I12">
            <v>4900</v>
          </cell>
        </row>
      </sheetData>
      <sheetData sheetId="8"/>
      <sheetData sheetId="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бложка"/>
      <sheetName val="Pildymo instrukcijos"/>
      <sheetName val="контроль"/>
      <sheetName val="Баланс и прибыль"/>
      <sheetName val="Движение активов 09-30"/>
      <sheetName val="Дополнительная информация"/>
      <sheetName val="Сделки между связанными"/>
      <sheetName val="Инвентарь"/>
      <sheetName val="Дебиторская задолженность"/>
      <sheetName val="предоставление"/>
      <sheetName val="Деньги"/>
      <sheetName val="Гранты и субсидии "/>
      <sheetName val="Прочая кредит. задолженность"/>
      <sheetName val="операционные расходы"/>
      <sheetName val="Финансовые доходы"/>
      <sheetName val="Финансовые расходы"/>
    </sheetNames>
    <sheetDataSet>
      <sheetData sheetId="0">
        <row r="8">
          <cell r="C8" t="str">
            <v>ООО "Каракаш Агро"</v>
          </cell>
        </row>
        <row r="9">
          <cell r="C9" t="str">
            <v>IFRS</v>
          </cell>
        </row>
        <row r="15">
          <cell r="C15" t="str">
            <v>Rub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aluation"/>
      <sheetName val="P&amp;L,BS,CF"/>
      <sheetName val="Pardavimai"/>
      <sheetName val="Gamybos planas"/>
      <sheetName val="Savikaina priel"/>
      <sheetName val="Savikaina"/>
      <sheetName val="Admin (2)"/>
      <sheetName val="Admin"/>
      <sheetName val="Admin priel"/>
      <sheetName val="Finansavimas"/>
      <sheetName val="Apyvartinis priel"/>
      <sheetName val="Apyvartinis"/>
      <sheetName val="Investicijos"/>
      <sheetName val="Ilgalaikis priel"/>
      <sheetName val="Ilgalaikis turtas"/>
      <sheetName val="Distribucija"/>
      <sheetName val="Distr AP"/>
      <sheetName val="Distr SA"/>
      <sheetName val="Distr TR"/>
      <sheetName val="Distr judejimas"/>
      <sheetName val="98-99"/>
      <sheetName val="Pard_Lt"/>
      <sheetName val="parduota_procLt"/>
      <sheetName val="BUTELIAI_PROC"/>
      <sheetName val="dekalitrai"/>
      <sheetName val="Client COM"/>
      <sheetName val="com"/>
      <sheetName val="but-ketvirciais"/>
      <sheetName val="Sezoniskumas"/>
      <sheetName val="TTB"/>
      <sheetName val="Gamybos_planas"/>
      <sheetName val="Savikaina_priel"/>
      <sheetName val="Admin_(2)"/>
      <sheetName val="Admin_priel"/>
      <sheetName val="Apyvartinis_priel"/>
      <sheetName val="Ilgalaikis_priel"/>
      <sheetName val="Ilgalaikis_turtas"/>
      <sheetName val="Distr_AP"/>
      <sheetName val="Distr_SA"/>
      <sheetName val="Distr_TR"/>
      <sheetName val="Distr_judejimas"/>
      <sheetName val="Client_COM"/>
      <sheetName val="Gamybos_planas1"/>
      <sheetName val="Savikaina_priel1"/>
      <sheetName val="Admin_(2)1"/>
      <sheetName val="Admin_priel1"/>
      <sheetName val="Apyvartinis_priel1"/>
      <sheetName val="Ilgalaikis_priel1"/>
      <sheetName val="Ilgalaikis_turtas1"/>
      <sheetName val="Distr_AP1"/>
      <sheetName val="Distr_SA1"/>
      <sheetName val="Distr_TR1"/>
      <sheetName val="Distr_judejimas1"/>
      <sheetName val="Client_COM1"/>
      <sheetName val="Gamybos_planas2"/>
      <sheetName val="Savikaina_priel2"/>
      <sheetName val="Admin_(2)2"/>
      <sheetName val="Admin_priel2"/>
      <sheetName val="Apyvartinis_priel2"/>
      <sheetName val="Ilgalaikis_priel2"/>
      <sheetName val="Ilgalaikis_turtas2"/>
      <sheetName val="Distr_AP2"/>
      <sheetName val="Distr_SA2"/>
      <sheetName val="Distr_TR2"/>
      <sheetName val="Distr_judejimas2"/>
      <sheetName val="Client_COM2"/>
      <sheetName val="CIT&amp;DT"/>
      <sheetName val="Gamybos_planas3"/>
      <sheetName val="Savikaina_priel3"/>
      <sheetName val="Admin_(2)3"/>
      <sheetName val="Admin_priel3"/>
      <sheetName val="Apyvartinis_priel3"/>
      <sheetName val="Ilgalaikis_priel3"/>
      <sheetName val="Ilgalaikis_turtas3"/>
      <sheetName val="Distr_AP3"/>
      <sheetName val="Distr_SA3"/>
      <sheetName val="Distr_TR3"/>
      <sheetName val="Distr_judejimas3"/>
      <sheetName val="Client_COM3"/>
      <sheetName val="Gamybos_planas4"/>
      <sheetName val="Savikaina_priel4"/>
      <sheetName val="Admin_(2)4"/>
      <sheetName val="Admin_priel4"/>
      <sheetName val="Apyvartinis_priel4"/>
      <sheetName val="Ilgalaikis_priel4"/>
      <sheetName val="Ilgalaikis_turtas4"/>
      <sheetName val="Distr_AP4"/>
      <sheetName val="Distr_SA4"/>
      <sheetName val="Distr_TR4"/>
      <sheetName val="Distr_judejimas4"/>
      <sheetName val="Client_COM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 refreshError="1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skolu grafikai"/>
      <sheetName val="Investicijos 2008 m."/>
      <sheetName val="turtas"/>
      <sheetName val="subsidijos"/>
      <sheetName val="Gyv.judejimas"/>
      <sheetName val="zemes"/>
      <sheetName val="a.1"/>
      <sheetName val="g.1"/>
      <sheetName val="Gyv.jud"/>
      <sheetName val="1VS IvbeP"/>
      <sheetName val="1 VS RezbeP"/>
      <sheetName val="1 VS RezSK"/>
      <sheetName val="kt.1"/>
      <sheetName val="3 VS Ived"/>
      <sheetName val="3 VS Rez"/>
      <sheetName val="4 VS Ived"/>
      <sheetName val="4 VS Rez"/>
      <sheetName val="0 VS Ived"/>
      <sheetName val="0 VS Rez"/>
      <sheetName val="GamPriemPask"/>
      <sheetName val="Parama"/>
      <sheetName val="Atsargos"/>
      <sheetName val="Kintamos sn"/>
      <sheetName val="Pastovios sn"/>
      <sheetName val="Paskolu suv."/>
      <sheetName val="BL"/>
      <sheetName val="PN-N"/>
      <sheetName val="PSrt"/>
      <sheetName val="IRR"/>
      <sheetName val="Darbuotojai"/>
      <sheetName val="Luzio t."/>
      <sheetName val="Tiketinas pelnas"/>
      <sheetName val="Sriti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>
        <row r="16">
          <cell r="D16" t="e">
            <v>#REF!</v>
          </cell>
        </row>
      </sheetData>
      <sheetData sheetId="31" refreshError="1"/>
      <sheetData sheetId="3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irselis"/>
      <sheetName val="Pildymo instrukcijos"/>
      <sheetName val="Kontrole"/>
      <sheetName val="BS PL"/>
      <sheetName val="Ilg. turtas"/>
      <sheetName val="Papildoma info"/>
      <sheetName val="Nuosav pok atask"/>
      <sheetName val="Sandoriai tarp susijusiu saliu"/>
      <sheetName val="Biologinis turtas"/>
      <sheetName val="Atsargos"/>
      <sheetName val="Finansines priemones"/>
      <sheetName val="Gautinu situacija"/>
      <sheetName val="Gautinos sumos"/>
      <sheetName val="Atidejimai"/>
      <sheetName val="Pinigai"/>
      <sheetName val="Dotacijos"/>
      <sheetName val="Kitos moketinos sumos"/>
      <sheetName val="pelno segmentai"/>
      <sheetName val="Balansas"/>
      <sheetName val="Pardavimo savikaina"/>
      <sheetName val="Veiklos sanaudos"/>
      <sheetName val="Finansines pajamos"/>
      <sheetName val="Finansines sanaudos"/>
      <sheetName val="Sheet1"/>
    </sheetNames>
    <sheetDataSet>
      <sheetData sheetId="0" refreshError="1">
        <row r="11">
          <cell r="C11">
            <v>41090</v>
          </cell>
        </row>
        <row r="15">
          <cell r="C15" t="str">
            <v>Litai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irselis"/>
      <sheetName val="ratios"/>
      <sheetName val="effect"/>
      <sheetName val="BC+AWG"/>
      <sheetName val="BS PL"/>
      <sheetName val="E-time consolidavimas"/>
      <sheetName val="Equity movement"/>
      <sheetName val="CFS 2015"/>
      <sheetName val="Ataskaitai - PNA"/>
      <sheetName val="Ataskaitai - BS"/>
      <sheetName val="Ataskaitai - Lentelės"/>
      <sheetName val="Eko ūkiai"/>
      <sheetName val="Sandoriai tarp susijusiu"/>
      <sheetName val="Equity elim. (ZUB iki 2008)"/>
      <sheetName val="Equity elim. II (ZVF + SPV)"/>
      <sheetName val="Equity elim. III (Grud + Polv) "/>
      <sheetName val="Acquisition accounting "/>
      <sheetName val="Gruduvos pervertinimas"/>
      <sheetName val="senas Equity elim III"/>
      <sheetName val="Equity sulyginimas"/>
    </sheetNames>
    <sheetDataSet>
      <sheetData sheetId="0">
        <row r="8">
          <cell r="C8" t="str">
            <v>RAB "Agrowill group"</v>
          </cell>
        </row>
        <row r="11">
          <cell r="C11">
            <v>42369</v>
          </cell>
        </row>
      </sheetData>
      <sheetData sheetId="1"/>
      <sheetData sheetId="2"/>
      <sheetData sheetId="3"/>
      <sheetData sheetId="4">
        <row r="13">
          <cell r="EH13">
            <v>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niu"/>
      <sheetName val="Im_sarasas"/>
      <sheetName val="Valiutu_kursai"/>
      <sheetName val="Valiutos_pasirink"/>
      <sheetName val="Aktas_Imones_puse"/>
      <sheetName val="Aktas_siusti"/>
      <sheetName val="Aktas_kita_puse"/>
      <sheetName val="Aktas_pasirasymui"/>
      <sheetName val="Kontrole"/>
      <sheetName val="Kontrole_skirt"/>
      <sheetName val="CoA"/>
      <sheetName val="Vertimai"/>
    </sheetNames>
    <sheetDataSet>
      <sheetData sheetId="0"/>
      <sheetData sheetId="1">
        <row r="5">
          <cell r="A5">
            <v>1</v>
          </cell>
          <cell r="B5" t="str">
            <v>Alytaus regioninė televizija</v>
          </cell>
          <cell r="C5" t="str">
            <v>RubikGr_SG</v>
          </cell>
          <cell r="G5" t="str">
            <v>LTL</v>
          </cell>
        </row>
        <row r="6">
          <cell r="A6">
            <v>2</v>
          </cell>
          <cell r="B6" t="str">
            <v>Aservis</v>
          </cell>
          <cell r="C6" t="str">
            <v>SevenEnt_SG</v>
          </cell>
          <cell r="G6" t="str">
            <v>LTL</v>
          </cell>
        </row>
        <row r="7">
          <cell r="A7">
            <v>3</v>
          </cell>
          <cell r="B7" t="str">
            <v>Atidumas</v>
          </cell>
          <cell r="C7" t="str">
            <v>CitySer_SG</v>
          </cell>
          <cell r="G7" t="str">
            <v>LTL</v>
          </cell>
        </row>
        <row r="8">
          <cell r="A8">
            <v>4</v>
          </cell>
          <cell r="B8" t="str">
            <v>Axis Industries</v>
          </cell>
          <cell r="C8" t="str">
            <v>Axis_Ind_Sg</v>
          </cell>
          <cell r="G8" t="str">
            <v>LTL</v>
          </cell>
        </row>
        <row r="9">
          <cell r="A9">
            <v>5</v>
          </cell>
          <cell r="B9" t="str">
            <v>AŽR</v>
          </cell>
          <cell r="C9" t="str">
            <v>BioNovus_SG</v>
          </cell>
          <cell r="G9" t="str">
            <v>LTL</v>
          </cell>
        </row>
        <row r="10">
          <cell r="A10">
            <v>6</v>
          </cell>
          <cell r="B10" t="str">
            <v>Ąžuolyno valda</v>
          </cell>
          <cell r="C10" t="str">
            <v>CitySer_SG</v>
          </cell>
          <cell r="G10" t="str">
            <v>LTL</v>
          </cell>
        </row>
        <row r="11">
          <cell r="A11">
            <v>7</v>
          </cell>
          <cell r="B11" t="str">
            <v>Baloša</v>
          </cell>
          <cell r="C11" t="str">
            <v>BioNovus_SG</v>
          </cell>
          <cell r="G11" t="str">
            <v>LTL</v>
          </cell>
        </row>
        <row r="12">
          <cell r="A12">
            <v>8</v>
          </cell>
          <cell r="B12" t="str">
            <v>Bioautomatika</v>
          </cell>
          <cell r="C12" t="str">
            <v>Axis_Ind_Sg</v>
          </cell>
          <cell r="G12" t="str">
            <v>LTL</v>
          </cell>
        </row>
        <row r="13">
          <cell r="A13">
            <v>9</v>
          </cell>
          <cell r="B13" t="str">
            <v>Biokotlomontaž</v>
          </cell>
          <cell r="C13" t="str">
            <v>Axis_Ind_Sg</v>
          </cell>
          <cell r="G13" t="str">
            <v>EUR</v>
          </cell>
        </row>
        <row r="14">
          <cell r="A14">
            <v>10</v>
          </cell>
          <cell r="B14" t="str">
            <v>Bionovus</v>
          </cell>
          <cell r="C14" t="str">
            <v>BioNovus_SG</v>
          </cell>
          <cell r="G14" t="str">
            <v>LTL</v>
          </cell>
        </row>
        <row r="15">
          <cell r="A15">
            <v>11</v>
          </cell>
          <cell r="B15" t="str">
            <v>Bioprojektas</v>
          </cell>
          <cell r="C15" t="str">
            <v>Axis_Ind_Sg</v>
          </cell>
          <cell r="G15" t="str">
            <v>LTL</v>
          </cell>
        </row>
        <row r="16">
          <cell r="A16">
            <v>12</v>
          </cell>
          <cell r="B16" t="str">
            <v>Biovtorresurs</v>
          </cell>
          <cell r="C16" t="str">
            <v>BioNovus_SG</v>
          </cell>
          <cell r="G16" t="str">
            <v>EUR</v>
          </cell>
        </row>
        <row r="17">
          <cell r="A17">
            <v>13</v>
          </cell>
          <cell r="B17" t="str">
            <v>Buitis be rūpesčių</v>
          </cell>
          <cell r="C17" t="str">
            <v>CitySer_SG</v>
          </cell>
          <cell r="G17" t="str">
            <v>LTL</v>
          </cell>
        </row>
        <row r="18">
          <cell r="A18">
            <v>14</v>
          </cell>
          <cell r="B18" t="str">
            <v>Būsto administravimo agentūra</v>
          </cell>
          <cell r="C18" t="str">
            <v>CitySer_SG</v>
          </cell>
          <cell r="G18" t="str">
            <v>LTL</v>
          </cell>
        </row>
        <row r="19">
          <cell r="A19">
            <v>15</v>
          </cell>
          <cell r="B19" t="str">
            <v>City service</v>
          </cell>
          <cell r="C19" t="str">
            <v>CitySer_SG</v>
          </cell>
          <cell r="G19" t="str">
            <v>LTL</v>
          </cell>
        </row>
        <row r="20">
          <cell r="A20">
            <v>16</v>
          </cell>
          <cell r="B20" t="str">
            <v>City Service OAO</v>
          </cell>
          <cell r="C20" t="str">
            <v>CitySer_SG</v>
          </cell>
          <cell r="G20" t="str">
            <v>RBR</v>
          </cell>
        </row>
        <row r="21">
          <cell r="A21">
            <v>17</v>
          </cell>
          <cell r="B21" t="str">
            <v>City Service ZAO</v>
          </cell>
          <cell r="C21" t="str">
            <v>CitySer_SG</v>
          </cell>
          <cell r="G21" t="str">
            <v>RBR</v>
          </cell>
        </row>
        <row r="22">
          <cell r="A22">
            <v>18</v>
          </cell>
          <cell r="B22" t="str">
            <v>Dalkia LT</v>
          </cell>
          <cell r="C22" t="str">
            <v>RubikGr_SG</v>
          </cell>
          <cell r="G22" t="str">
            <v>LTL</v>
          </cell>
        </row>
        <row r="23">
          <cell r="A23">
            <v>19</v>
          </cell>
          <cell r="B23" t="str">
            <v>Deka projektai</v>
          </cell>
          <cell r="C23" t="str">
            <v>VilnPramPrk_SG</v>
          </cell>
          <cell r="G23" t="str">
            <v>LTL</v>
          </cell>
        </row>
        <row r="24">
          <cell r="A24">
            <v>20</v>
          </cell>
          <cell r="B24" t="str">
            <v>Delta projektai</v>
          </cell>
          <cell r="C24" t="str">
            <v>VilnPramPrk_SG</v>
          </cell>
          <cell r="G24" t="str">
            <v>LTL</v>
          </cell>
        </row>
        <row r="25">
          <cell r="A25">
            <v>21</v>
          </cell>
          <cell r="B25" t="str">
            <v>Domestas</v>
          </cell>
          <cell r="C25" t="str">
            <v>Realco_SG</v>
          </cell>
          <cell r="G25" t="str">
            <v>LTL</v>
          </cell>
        </row>
        <row r="26">
          <cell r="A26">
            <v>22</v>
          </cell>
          <cell r="B26" t="str">
            <v>Ecoservice</v>
          </cell>
          <cell r="C26" t="str">
            <v>BioNovus_SG</v>
          </cell>
          <cell r="G26" t="str">
            <v>LTL</v>
          </cell>
        </row>
        <row r="27">
          <cell r="A27">
            <v>23</v>
          </cell>
          <cell r="B27" t="str">
            <v>Effectus</v>
          </cell>
          <cell r="C27" t="str">
            <v>SevenEnt_SG</v>
          </cell>
          <cell r="G27" t="str">
            <v>LTL</v>
          </cell>
        </row>
        <row r="28">
          <cell r="A28">
            <v>24</v>
          </cell>
          <cell r="B28" t="str">
            <v>Ekotermijos servisas</v>
          </cell>
          <cell r="C28" t="str">
            <v>Axis_Ind_Sg</v>
          </cell>
          <cell r="G28" t="str">
            <v>LTL</v>
          </cell>
        </row>
        <row r="29">
          <cell r="A29">
            <v>25</v>
          </cell>
          <cell r="B29" t="str">
            <v>EL Plusma</v>
          </cell>
          <cell r="C29" t="str">
            <v>Axis_Ind_Sg</v>
          </cell>
          <cell r="G29" t="str">
            <v>LTL</v>
          </cell>
        </row>
        <row r="30">
          <cell r="A30">
            <v>26</v>
          </cell>
          <cell r="B30" t="str">
            <v>Energija i Ekologija</v>
          </cell>
          <cell r="C30" t="str">
            <v>Axis_Ind_Sg</v>
          </cell>
          <cell r="G30" t="str">
            <v>RUB</v>
          </cell>
        </row>
        <row r="31">
          <cell r="A31">
            <v>27</v>
          </cell>
          <cell r="B31" t="str">
            <v>Eta projektai</v>
          </cell>
          <cell r="C31" t="str">
            <v>VilnPramPrk_SG</v>
          </cell>
          <cell r="G31" t="str">
            <v>LTL</v>
          </cell>
        </row>
        <row r="32">
          <cell r="A32">
            <v>28</v>
          </cell>
          <cell r="B32" t="str">
            <v>Fervėja</v>
          </cell>
          <cell r="C32" t="str">
            <v>CitySer_SG</v>
          </cell>
          <cell r="G32" t="str">
            <v>LTL</v>
          </cell>
        </row>
        <row r="33">
          <cell r="A33">
            <v>29</v>
          </cell>
          <cell r="B33" t="str">
            <v xml:space="preserve">Fonas </v>
          </cell>
          <cell r="C33" t="str">
            <v>Axis_Ind_Sg</v>
          </cell>
          <cell r="G33" t="str">
            <v>LTL</v>
          </cell>
        </row>
        <row r="34">
          <cell r="A34">
            <v>30</v>
          </cell>
          <cell r="B34" t="str">
            <v>Gama projektai</v>
          </cell>
          <cell r="C34" t="str">
            <v>VilnPramPrk_SG</v>
          </cell>
          <cell r="G34" t="str">
            <v>LTL</v>
          </cell>
        </row>
        <row r="35">
          <cell r="A35">
            <v>31</v>
          </cell>
          <cell r="B35" t="str">
            <v>Hausuva</v>
          </cell>
          <cell r="C35" t="str">
            <v>VilnPramPrk_SG</v>
          </cell>
          <cell r="G35" t="str">
            <v>LTL</v>
          </cell>
        </row>
        <row r="36">
          <cell r="A36">
            <v>32</v>
          </cell>
          <cell r="B36" t="str">
            <v>Kazlų Rūdos verslo inkubatorius</v>
          </cell>
          <cell r="C36" t="str">
            <v>Axis_Ind_Sg</v>
          </cell>
          <cell r="G36" t="str">
            <v>LTL</v>
          </cell>
        </row>
        <row r="37">
          <cell r="A37">
            <v>33</v>
          </cell>
          <cell r="B37" t="str">
            <v>Kiev City service</v>
          </cell>
          <cell r="C37" t="str">
            <v>CitySer_SG</v>
          </cell>
          <cell r="G37" t="str">
            <v>UAH</v>
          </cell>
        </row>
        <row r="38">
          <cell r="A38">
            <v>34</v>
          </cell>
          <cell r="B38" t="str">
            <v>Klaipėdos nafta</v>
          </cell>
          <cell r="C38" t="str">
            <v>Axis_Ind_Sg</v>
          </cell>
          <cell r="G38" t="str">
            <v>LTL</v>
          </cell>
        </row>
        <row r="39">
          <cell r="A39">
            <v>35</v>
          </cell>
          <cell r="B39" t="str">
            <v>Lamda projektai</v>
          </cell>
          <cell r="C39" t="str">
            <v>VilnPramPrk_SG</v>
          </cell>
          <cell r="G39" t="str">
            <v>LTL</v>
          </cell>
        </row>
        <row r="40">
          <cell r="A40">
            <v>36</v>
          </cell>
          <cell r="B40" t="str">
            <v>Malavas</v>
          </cell>
          <cell r="C40" t="str">
            <v>RubikGr_SG</v>
          </cell>
          <cell r="G40" t="str">
            <v>LTL</v>
          </cell>
        </row>
        <row r="41">
          <cell r="A41">
            <v>37</v>
          </cell>
          <cell r="B41" t="str">
            <v>Marių valdos</v>
          </cell>
          <cell r="C41" t="str">
            <v>CitySer_SG</v>
          </cell>
          <cell r="G41" t="str">
            <v>LTL</v>
          </cell>
        </row>
        <row r="42">
          <cell r="A42">
            <v>38</v>
          </cell>
          <cell r="B42" t="str">
            <v>Meta projektai</v>
          </cell>
          <cell r="C42" t="str">
            <v>VilnPramPrk_SG</v>
          </cell>
          <cell r="G42" t="str">
            <v>LTL</v>
          </cell>
        </row>
        <row r="43">
          <cell r="A43">
            <v>39</v>
          </cell>
          <cell r="B43" t="str">
            <v>Metgiza</v>
          </cell>
          <cell r="C43" t="str">
            <v>BioNovus_SG</v>
          </cell>
          <cell r="G43" t="str">
            <v>LTL</v>
          </cell>
        </row>
        <row r="44">
          <cell r="A44">
            <v>40</v>
          </cell>
          <cell r="B44" t="str">
            <v>Miesto arena</v>
          </cell>
          <cell r="C44" t="str">
            <v>SevenEnt_SG</v>
          </cell>
          <cell r="G44" t="str">
            <v>LTL</v>
          </cell>
        </row>
        <row r="45">
          <cell r="A45">
            <v>41</v>
          </cell>
          <cell r="B45" t="str">
            <v>Montuotojas</v>
          </cell>
          <cell r="C45" t="str">
            <v>Axis_Ind_Sg</v>
          </cell>
          <cell r="G45" t="str">
            <v>LTL</v>
          </cell>
        </row>
        <row r="46">
          <cell r="A46">
            <v>42</v>
          </cell>
          <cell r="B46" t="str">
            <v>Movestas</v>
          </cell>
          <cell r="C46" t="str">
            <v>RubikGr_SG</v>
          </cell>
          <cell r="G46" t="str">
            <v>LTL</v>
          </cell>
        </row>
        <row r="47">
          <cell r="A47">
            <v>43</v>
          </cell>
          <cell r="B47" t="str">
            <v>Mūsų namų valdos</v>
          </cell>
          <cell r="C47" t="str">
            <v>CitySer_SG</v>
          </cell>
          <cell r="G47" t="str">
            <v>LTL</v>
          </cell>
        </row>
        <row r="48">
          <cell r="A48">
            <v>44</v>
          </cell>
          <cell r="B48" t="str">
            <v>Namų priežiūros centras</v>
          </cell>
          <cell r="C48" t="str">
            <v>CitySer_SG</v>
          </cell>
          <cell r="G48" t="str">
            <v>LTL</v>
          </cell>
        </row>
        <row r="49">
          <cell r="A49">
            <v>45</v>
          </cell>
          <cell r="B49" t="str">
            <v>Ninfarina</v>
          </cell>
          <cell r="C49" t="str">
            <v>VilnPramPrk_SG</v>
          </cell>
          <cell r="G49" t="str">
            <v>LTL</v>
          </cell>
        </row>
        <row r="50">
          <cell r="A50">
            <v>46</v>
          </cell>
          <cell r="B50" t="str">
            <v>Omega projektai</v>
          </cell>
          <cell r="C50" t="str">
            <v>VilnPramPrk_SG</v>
          </cell>
          <cell r="G50" t="str">
            <v>LTL</v>
          </cell>
        </row>
        <row r="51">
          <cell r="A51">
            <v>47</v>
          </cell>
          <cell r="B51" t="str">
            <v>Ozantis</v>
          </cell>
          <cell r="C51" t="str">
            <v>RubikGr_SG</v>
          </cell>
          <cell r="G51" t="str">
            <v>LTL</v>
          </cell>
        </row>
        <row r="52">
          <cell r="A52">
            <v>48</v>
          </cell>
          <cell r="B52" t="str">
            <v>Ozo parkas</v>
          </cell>
          <cell r="C52" t="str">
            <v>VilnPramPrk_SG</v>
          </cell>
          <cell r="G52" t="str">
            <v>LTL</v>
          </cell>
        </row>
        <row r="53">
          <cell r="A53">
            <v>49</v>
          </cell>
          <cell r="B53" t="str">
            <v>Panevėžio arena</v>
          </cell>
          <cell r="C53" t="str">
            <v>SevenEnt_SG</v>
          </cell>
          <cell r="G53" t="str">
            <v>LTL</v>
          </cell>
        </row>
        <row r="54">
          <cell r="A54">
            <v>50</v>
          </cell>
          <cell r="B54" t="str">
            <v>Pašilaita</v>
          </cell>
          <cell r="C54" t="str">
            <v>CitySer_SG</v>
          </cell>
          <cell r="G54" t="str">
            <v>LTL</v>
          </cell>
        </row>
        <row r="55">
          <cell r="A55">
            <v>51</v>
          </cell>
          <cell r="B55" t="str">
            <v>Pempininkų valdos</v>
          </cell>
          <cell r="C55" t="str">
            <v>CitySer_SG</v>
          </cell>
          <cell r="G55" t="str">
            <v>LTL</v>
          </cell>
        </row>
        <row r="56">
          <cell r="A56">
            <v>52</v>
          </cell>
          <cell r="B56" t="str">
            <v>Penktas kanalas</v>
          </cell>
          <cell r="C56" t="str">
            <v>RubikGr_SG</v>
          </cell>
          <cell r="G56" t="str">
            <v>LTL</v>
          </cell>
        </row>
        <row r="57">
          <cell r="A57">
            <v>53</v>
          </cell>
          <cell r="B57" t="str">
            <v>Realco</v>
          </cell>
          <cell r="C57" t="str">
            <v>Realco_SG</v>
          </cell>
          <cell r="G57" t="str">
            <v>LTL</v>
          </cell>
        </row>
        <row r="58">
          <cell r="A58">
            <v>54</v>
          </cell>
          <cell r="B58" t="str">
            <v>Regioninė komunalinių atliekų deginimo gamykla</v>
          </cell>
          <cell r="C58" t="str">
            <v>RubikGr_SG</v>
          </cell>
          <cell r="G58" t="str">
            <v>LTL</v>
          </cell>
        </row>
        <row r="59">
          <cell r="A59">
            <v>55</v>
          </cell>
          <cell r="B59" t="str">
            <v xml:space="preserve">Relinė apsauga </v>
          </cell>
          <cell r="C59" t="str">
            <v>Axis_Ind_Sg</v>
          </cell>
          <cell r="G59" t="str">
            <v>LTL</v>
          </cell>
        </row>
        <row r="60">
          <cell r="A60">
            <v>56</v>
          </cell>
          <cell r="B60" t="str">
            <v>Riga City service</v>
          </cell>
          <cell r="C60" t="str">
            <v>CitySer_SG</v>
          </cell>
          <cell r="G60" t="str">
            <v>LTL</v>
          </cell>
        </row>
        <row r="61">
          <cell r="A61">
            <v>57</v>
          </cell>
          <cell r="B61" t="str">
            <v>Rubicon group</v>
          </cell>
          <cell r="C61" t="str">
            <v>RubikGr_SG</v>
          </cell>
          <cell r="G61" t="str">
            <v>LTL</v>
          </cell>
        </row>
        <row r="62">
          <cell r="A62">
            <v>58</v>
          </cell>
          <cell r="B62" t="str">
            <v>Seven entertainment</v>
          </cell>
          <cell r="C62" t="str">
            <v>SevenEnt_SG</v>
          </cell>
          <cell r="G62" t="str">
            <v>LTL</v>
          </cell>
        </row>
        <row r="63">
          <cell r="A63">
            <v>59</v>
          </cell>
          <cell r="B63" t="str">
            <v>Sigma projektai</v>
          </cell>
          <cell r="C63" t="str">
            <v>VilnPramPrk_SG</v>
          </cell>
          <cell r="G63" t="str">
            <v>LTL</v>
          </cell>
        </row>
        <row r="64">
          <cell r="A64">
            <v>60</v>
          </cell>
          <cell r="B64" t="str">
            <v>Sinsta</v>
          </cell>
          <cell r="C64" t="str">
            <v>CitySer_SG</v>
          </cell>
          <cell r="G64" t="str">
            <v>LTL</v>
          </cell>
        </row>
        <row r="65">
          <cell r="A65">
            <v>61</v>
          </cell>
          <cell r="B65" t="str">
            <v>Spec RNU</v>
          </cell>
          <cell r="C65" t="str">
            <v>CitySer_SG</v>
          </cell>
          <cell r="G65" t="str">
            <v>RBR</v>
          </cell>
        </row>
        <row r="66">
          <cell r="A66">
            <v>62</v>
          </cell>
          <cell r="B66" t="str">
            <v>Specialusis autotransortas</v>
          </cell>
          <cell r="C66" t="str">
            <v>BioNovus_SG</v>
          </cell>
          <cell r="G66" t="str">
            <v>LTL</v>
          </cell>
        </row>
        <row r="67">
          <cell r="A67">
            <v>63</v>
          </cell>
          <cell r="B67" t="str">
            <v>Sprendimų bankas</v>
          </cell>
          <cell r="C67" t="str">
            <v>RubikGr_SG</v>
          </cell>
          <cell r="G67" t="str">
            <v>LTL</v>
          </cell>
        </row>
        <row r="68">
          <cell r="A68">
            <v>64</v>
          </cell>
          <cell r="B68" t="str">
            <v>Šiaulių butų remonto tarnyba</v>
          </cell>
          <cell r="C68" t="str">
            <v>CitySer_SG</v>
          </cell>
          <cell r="G68" t="str">
            <v>LTL</v>
          </cell>
        </row>
        <row r="69">
          <cell r="A69">
            <v>65</v>
          </cell>
          <cell r="B69" t="str">
            <v>Šilutės butų ūkis</v>
          </cell>
          <cell r="C69" t="str">
            <v>CitySer_SG</v>
          </cell>
          <cell r="G69" t="str">
            <v>LTL</v>
          </cell>
        </row>
        <row r="70">
          <cell r="A70">
            <v>66</v>
          </cell>
          <cell r="B70" t="str">
            <v>Švaros projektai</v>
          </cell>
          <cell r="C70" t="str">
            <v>BioNovus_SG</v>
          </cell>
          <cell r="G70" t="str">
            <v>LTL</v>
          </cell>
        </row>
        <row r="71">
          <cell r="A71">
            <v>67</v>
          </cell>
          <cell r="B71" t="str">
            <v>Tera projektai</v>
          </cell>
          <cell r="C71" t="str">
            <v>VilnPramPrk_SG</v>
          </cell>
          <cell r="G71" t="str">
            <v>LTL</v>
          </cell>
        </row>
        <row r="72">
          <cell r="A72">
            <v>68</v>
          </cell>
          <cell r="B72" t="str">
            <v>Tiketa</v>
          </cell>
          <cell r="C72" t="str">
            <v>SevenEnt_SG</v>
          </cell>
          <cell r="G72" t="str">
            <v>LTL</v>
          </cell>
        </row>
        <row r="73">
          <cell r="A73">
            <v>69</v>
          </cell>
          <cell r="B73" t="str">
            <v>Trakų komunalinių įmonių kombinatas</v>
          </cell>
          <cell r="C73" t="str">
            <v>BioNovus_SG</v>
          </cell>
          <cell r="G73" t="str">
            <v>LTL</v>
          </cell>
        </row>
        <row r="74">
          <cell r="A74">
            <v>70</v>
          </cell>
          <cell r="B74" t="str">
            <v>Ūkvedys</v>
          </cell>
          <cell r="C74" t="str">
            <v>CitySer_SG</v>
          </cell>
          <cell r="G74" t="str">
            <v>LTL</v>
          </cell>
        </row>
        <row r="75">
          <cell r="A75">
            <v>71</v>
          </cell>
          <cell r="B75" t="str">
            <v>Universali arena</v>
          </cell>
          <cell r="C75" t="str">
            <v>SevenEnt_SG</v>
          </cell>
          <cell r="G75" t="str">
            <v>LTL</v>
          </cell>
        </row>
        <row r="76">
          <cell r="A76">
            <v>72</v>
          </cell>
          <cell r="B76" t="str">
            <v>Urban housing</v>
          </cell>
          <cell r="C76" t="str">
            <v>Realco_SG</v>
          </cell>
          <cell r="G76" t="str">
            <v>LTL</v>
          </cell>
        </row>
        <row r="77">
          <cell r="A77">
            <v>73</v>
          </cell>
          <cell r="B77" t="str">
            <v>Urbi housing</v>
          </cell>
          <cell r="C77" t="str">
            <v>VilnPramPrk_SG</v>
          </cell>
          <cell r="G77" t="str">
            <v>LTL</v>
          </cell>
        </row>
        <row r="78">
          <cell r="A78">
            <v>74</v>
          </cell>
          <cell r="B78" t="str">
            <v>Vandens parkas</v>
          </cell>
          <cell r="C78" t="str">
            <v>SevenEnt_SG</v>
          </cell>
          <cell r="G78" t="str">
            <v>LTL</v>
          </cell>
        </row>
        <row r="79">
          <cell r="A79">
            <v>75</v>
          </cell>
          <cell r="B79" t="str">
            <v>Verslo plėtros ir administravimo agentūra</v>
          </cell>
          <cell r="C79" t="str">
            <v>RubikGr_SG</v>
          </cell>
          <cell r="G79" t="str">
            <v>LTL</v>
          </cell>
        </row>
        <row r="80">
          <cell r="A80">
            <v>76</v>
          </cell>
          <cell r="B80" t="str">
            <v>Vertma</v>
          </cell>
          <cell r="C80" t="str">
            <v>BioNovus_SG</v>
          </cell>
          <cell r="G80" t="str">
            <v>LTL</v>
          </cell>
        </row>
        <row r="81">
          <cell r="A81">
            <v>77</v>
          </cell>
          <cell r="B81" t="str">
            <v>Vilniaus pramogų parkas</v>
          </cell>
          <cell r="C81" t="str">
            <v>VilnPramPrk_SG</v>
          </cell>
          <cell r="G81" t="str">
            <v>LTL</v>
          </cell>
        </row>
        <row r="82">
          <cell r="A82">
            <v>78</v>
          </cell>
          <cell r="B82" t="str">
            <v>Vingio valdos</v>
          </cell>
          <cell r="C82" t="str">
            <v>CitySer_SG</v>
          </cell>
          <cell r="G82" t="str">
            <v>LTL</v>
          </cell>
        </row>
        <row r="83">
          <cell r="A83">
            <v>79</v>
          </cell>
          <cell r="B83" t="str">
            <v>Zeta projektai</v>
          </cell>
          <cell r="C83" t="str">
            <v>VilnPramPrk_SG</v>
          </cell>
          <cell r="G83" t="str">
            <v>LTL</v>
          </cell>
        </row>
        <row r="84">
          <cell r="A84">
            <v>80</v>
          </cell>
          <cell r="B84" t="str">
            <v>Žaidas</v>
          </cell>
          <cell r="C84" t="str">
            <v>CitySer_SG</v>
          </cell>
          <cell r="G84" t="str">
            <v>LTL</v>
          </cell>
        </row>
        <row r="85">
          <cell r="A85">
            <v>81</v>
          </cell>
          <cell r="B85" t="str">
            <v>&lt;rezervas 1&gt;</v>
          </cell>
          <cell r="D85" t="str">
            <v>vardas / pavardė / pareigos</v>
          </cell>
          <cell r="E85" t="str">
            <v>pastas@serveris.lt</v>
          </cell>
          <cell r="F85" t="str">
            <v>8-5-0000000</v>
          </cell>
        </row>
        <row r="86">
          <cell r="A86">
            <v>82</v>
          </cell>
          <cell r="B86" t="str">
            <v>&lt;rezervas 2&gt;</v>
          </cell>
          <cell r="D86" t="str">
            <v>vardas / pavardė / pareigos</v>
          </cell>
          <cell r="E86" t="str">
            <v>pastas@serveris.lt</v>
          </cell>
          <cell r="F86" t="str">
            <v>8-5-0000001</v>
          </cell>
        </row>
        <row r="87">
          <cell r="A87">
            <v>83</v>
          </cell>
          <cell r="B87" t="str">
            <v>&lt;rezervas 3&gt;</v>
          </cell>
          <cell r="D87" t="str">
            <v>vardas / pavardė / pareigos</v>
          </cell>
          <cell r="E87" t="str">
            <v>pastas@serveris.lt</v>
          </cell>
          <cell r="F87" t="str">
            <v>8-5-0000002</v>
          </cell>
        </row>
        <row r="88">
          <cell r="A88">
            <v>84</v>
          </cell>
          <cell r="B88" t="str">
            <v>&lt;rezervas 4&gt;</v>
          </cell>
          <cell r="D88" t="str">
            <v>vardas / pavardė / pareigos</v>
          </cell>
          <cell r="E88" t="str">
            <v>pastas@serveris.lt</v>
          </cell>
          <cell r="F88" t="str">
            <v>8-5-0000003</v>
          </cell>
        </row>
        <row r="89">
          <cell r="A89">
            <v>85</v>
          </cell>
          <cell r="B89" t="str">
            <v>&lt;rezervas 5&gt;</v>
          </cell>
          <cell r="D89" t="str">
            <v>vardas / pavardė / pareigos</v>
          </cell>
          <cell r="E89" t="str">
            <v>pastas@serveris.lt</v>
          </cell>
          <cell r="F89" t="str">
            <v>8-5-0000004</v>
          </cell>
        </row>
        <row r="90">
          <cell r="A90">
            <v>86</v>
          </cell>
          <cell r="B90" t="str">
            <v>&lt;rezervas 6&gt;</v>
          </cell>
          <cell r="D90" t="str">
            <v>vardas / pavardė / pareigos</v>
          </cell>
          <cell r="E90" t="str">
            <v>pastas@serveris.lt</v>
          </cell>
          <cell r="F90" t="str">
            <v>8-5-0000005</v>
          </cell>
        </row>
        <row r="91">
          <cell r="A91">
            <v>87</v>
          </cell>
          <cell r="B91" t="str">
            <v>&lt;rezervas 7&gt;</v>
          </cell>
          <cell r="D91" t="str">
            <v>vardas / pavardė / pareigos</v>
          </cell>
          <cell r="E91" t="str">
            <v>pastas@serveris.lt</v>
          </cell>
          <cell r="F91" t="str">
            <v>8-5-0000006</v>
          </cell>
        </row>
        <row r="92">
          <cell r="A92">
            <v>88</v>
          </cell>
          <cell r="B92" t="str">
            <v>&lt;rezervas 8&gt;</v>
          </cell>
          <cell r="D92" t="str">
            <v>vardas / pavardė / pareigos</v>
          </cell>
          <cell r="E92" t="str">
            <v>pastas@serveris.lt</v>
          </cell>
          <cell r="F92" t="str">
            <v>8-5-0000007</v>
          </cell>
        </row>
        <row r="93">
          <cell r="A93">
            <v>89</v>
          </cell>
          <cell r="B93" t="str">
            <v>&lt;rezervas 8&gt;</v>
          </cell>
          <cell r="D93" t="str">
            <v>vardas / pavardė / pareigos</v>
          </cell>
          <cell r="E93" t="str">
            <v>pastas@serveris.lt</v>
          </cell>
          <cell r="F93" t="str">
            <v>8-5-0000008</v>
          </cell>
        </row>
        <row r="94">
          <cell r="A94">
            <v>90</v>
          </cell>
          <cell r="B94" t="str">
            <v>&lt;rezervas 10&gt;</v>
          </cell>
          <cell r="D94" t="str">
            <v>vardas / pavardė / pareigos</v>
          </cell>
          <cell r="E94" t="str">
            <v>pastas@serveris.lt</v>
          </cell>
          <cell r="F94" t="str">
            <v>8-5-0000009</v>
          </cell>
        </row>
      </sheetData>
      <sheetData sheetId="2"/>
      <sheetData sheetId="3">
        <row r="7">
          <cell r="B7" t="str">
            <v>Alytaus regioninė televizija</v>
          </cell>
          <cell r="C7">
            <v>1</v>
          </cell>
        </row>
        <row r="8">
          <cell r="B8" t="str">
            <v>Aservis</v>
          </cell>
          <cell r="C8">
            <v>1</v>
          </cell>
        </row>
        <row r="9">
          <cell r="B9" t="str">
            <v>Atidumas</v>
          </cell>
          <cell r="C9">
            <v>1</v>
          </cell>
        </row>
        <row r="10">
          <cell r="B10" t="str">
            <v>Axis Industries</v>
          </cell>
          <cell r="C10">
            <v>1</v>
          </cell>
        </row>
        <row r="11">
          <cell r="B11" t="str">
            <v>AŽR</v>
          </cell>
          <cell r="C11">
            <v>1</v>
          </cell>
        </row>
        <row r="12">
          <cell r="B12" t="str">
            <v>Ąžuolyno valda</v>
          </cell>
          <cell r="C12">
            <v>1</v>
          </cell>
        </row>
        <row r="13">
          <cell r="B13" t="str">
            <v>Baloša</v>
          </cell>
          <cell r="C13">
            <v>1</v>
          </cell>
        </row>
        <row r="14">
          <cell r="B14" t="str">
            <v>Bioautomatika</v>
          </cell>
          <cell r="C14">
            <v>1</v>
          </cell>
        </row>
        <row r="15">
          <cell r="B15" t="str">
            <v>Biokotlomontaž</v>
          </cell>
          <cell r="C15">
            <v>1</v>
          </cell>
        </row>
        <row r="16">
          <cell r="B16" t="str">
            <v>Bionovus</v>
          </cell>
          <cell r="C16">
            <v>1</v>
          </cell>
        </row>
        <row r="17">
          <cell r="B17" t="str">
            <v>Bioprojektas</v>
          </cell>
          <cell r="C17">
            <v>1</v>
          </cell>
        </row>
        <row r="18">
          <cell r="B18" t="str">
            <v>Biovtorresurs</v>
          </cell>
          <cell r="C18">
            <v>1</v>
          </cell>
        </row>
        <row r="19">
          <cell r="B19" t="str">
            <v>Buitis be rūpesčių</v>
          </cell>
          <cell r="C19">
            <v>1</v>
          </cell>
        </row>
        <row r="20">
          <cell r="B20" t="str">
            <v>Būsto administravimo agentūra</v>
          </cell>
          <cell r="C20">
            <v>1</v>
          </cell>
        </row>
        <row r="21">
          <cell r="B21" t="str">
            <v>City service</v>
          </cell>
          <cell r="C21">
            <v>1</v>
          </cell>
        </row>
        <row r="22">
          <cell r="B22" t="str">
            <v>City Service OAO</v>
          </cell>
          <cell r="C22">
            <v>1</v>
          </cell>
        </row>
        <row r="23">
          <cell r="B23" t="str">
            <v>City Service ZAO</v>
          </cell>
          <cell r="C23">
            <v>1</v>
          </cell>
        </row>
        <row r="24">
          <cell r="B24" t="str">
            <v>Dalkia LT</v>
          </cell>
          <cell r="C24">
            <v>1</v>
          </cell>
        </row>
        <row r="25">
          <cell r="B25" t="str">
            <v>Deka projektai</v>
          </cell>
          <cell r="C25">
            <v>1</v>
          </cell>
        </row>
        <row r="26">
          <cell r="B26" t="str">
            <v>Delta projektai</v>
          </cell>
          <cell r="C26">
            <v>1</v>
          </cell>
        </row>
        <row r="27">
          <cell r="B27" t="str">
            <v>Domestas</v>
          </cell>
          <cell r="C27">
            <v>1</v>
          </cell>
        </row>
        <row r="28">
          <cell r="B28" t="str">
            <v>Ecoservice</v>
          </cell>
          <cell r="C28">
            <v>1</v>
          </cell>
        </row>
        <row r="29">
          <cell r="B29" t="str">
            <v>Effectus</v>
          </cell>
          <cell r="C29">
            <v>1</v>
          </cell>
        </row>
        <row r="30">
          <cell r="B30" t="str">
            <v>Ekotermijos servisas</v>
          </cell>
          <cell r="C30">
            <v>1</v>
          </cell>
        </row>
        <row r="31">
          <cell r="B31" t="str">
            <v>EL Plusma</v>
          </cell>
          <cell r="C31">
            <v>1</v>
          </cell>
        </row>
        <row r="32">
          <cell r="B32" t="str">
            <v>Energija i Ekologija</v>
          </cell>
          <cell r="C32">
            <v>1</v>
          </cell>
        </row>
        <row r="33">
          <cell r="B33" t="str">
            <v>Eta projektai</v>
          </cell>
          <cell r="C33">
            <v>1</v>
          </cell>
        </row>
        <row r="34">
          <cell r="B34" t="str">
            <v>Fervėja</v>
          </cell>
          <cell r="C34">
            <v>1</v>
          </cell>
        </row>
        <row r="35">
          <cell r="B35" t="str">
            <v xml:space="preserve">Fonas </v>
          </cell>
          <cell r="C35">
            <v>1</v>
          </cell>
        </row>
        <row r="36">
          <cell r="B36" t="str">
            <v>Gama projektai</v>
          </cell>
          <cell r="C36">
            <v>1</v>
          </cell>
        </row>
        <row r="37">
          <cell r="B37" t="str">
            <v>Hausuva</v>
          </cell>
          <cell r="C37">
            <v>1</v>
          </cell>
        </row>
        <row r="38">
          <cell r="B38" t="str">
            <v>Kazlų Rūdos verslo inkubatorius</v>
          </cell>
          <cell r="C38">
            <v>1</v>
          </cell>
        </row>
        <row r="39">
          <cell r="B39" t="str">
            <v>Kiev City service</v>
          </cell>
          <cell r="C39">
            <v>1</v>
          </cell>
        </row>
        <row r="40">
          <cell r="B40" t="str">
            <v>Klaipėdos nafta</v>
          </cell>
          <cell r="C40">
            <v>1</v>
          </cell>
        </row>
        <row r="41">
          <cell r="B41" t="str">
            <v>Lamda projektai</v>
          </cell>
          <cell r="C41">
            <v>1</v>
          </cell>
        </row>
        <row r="42">
          <cell r="B42" t="str">
            <v>Malavas</v>
          </cell>
          <cell r="C42">
            <v>1</v>
          </cell>
        </row>
        <row r="43">
          <cell r="B43" t="str">
            <v>Marių valdos</v>
          </cell>
          <cell r="C43">
            <v>1</v>
          </cell>
        </row>
        <row r="44">
          <cell r="B44" t="str">
            <v>Meta projektai</v>
          </cell>
          <cell r="C44">
            <v>1</v>
          </cell>
        </row>
        <row r="45">
          <cell r="B45" t="str">
            <v>Metgiza</v>
          </cell>
          <cell r="C45">
            <v>1</v>
          </cell>
        </row>
        <row r="46">
          <cell r="B46" t="str">
            <v>Miesto arena</v>
          </cell>
          <cell r="C46">
            <v>1</v>
          </cell>
        </row>
        <row r="47">
          <cell r="B47" t="str">
            <v>Montuotojas</v>
          </cell>
          <cell r="C47">
            <v>1</v>
          </cell>
        </row>
        <row r="48">
          <cell r="B48" t="str">
            <v>Movestas</v>
          </cell>
          <cell r="C48">
            <v>1</v>
          </cell>
        </row>
        <row r="49">
          <cell r="B49" t="str">
            <v>Mūsų namų valdos</v>
          </cell>
          <cell r="C49">
            <v>1</v>
          </cell>
        </row>
        <row r="50">
          <cell r="B50" t="str">
            <v>Namų priežiūros centras</v>
          </cell>
          <cell r="C50">
            <v>1</v>
          </cell>
        </row>
        <row r="51">
          <cell r="B51" t="str">
            <v>Ninfarina</v>
          </cell>
          <cell r="C51">
            <v>1</v>
          </cell>
        </row>
        <row r="52">
          <cell r="B52" t="str">
            <v>Omega projektai</v>
          </cell>
          <cell r="C52">
            <v>1</v>
          </cell>
        </row>
        <row r="53">
          <cell r="B53" t="str">
            <v>Ozantis</v>
          </cell>
          <cell r="C53">
            <v>1</v>
          </cell>
        </row>
        <row r="54">
          <cell r="B54" t="str">
            <v>Ozo parkas</v>
          </cell>
          <cell r="C54">
            <v>1</v>
          </cell>
        </row>
        <row r="55">
          <cell r="B55" t="str">
            <v>Panevėžio arena</v>
          </cell>
          <cell r="C55">
            <v>1</v>
          </cell>
        </row>
        <row r="56">
          <cell r="B56" t="str">
            <v>Pašilaita</v>
          </cell>
          <cell r="C56">
            <v>1</v>
          </cell>
        </row>
        <row r="57">
          <cell r="B57" t="str">
            <v>Pempininkų valdos</v>
          </cell>
          <cell r="C57">
            <v>1</v>
          </cell>
        </row>
        <row r="58">
          <cell r="B58" t="str">
            <v>Penktas kanalas</v>
          </cell>
          <cell r="C58">
            <v>1</v>
          </cell>
        </row>
        <row r="59">
          <cell r="B59" t="str">
            <v>Realco</v>
          </cell>
          <cell r="C59">
            <v>1</v>
          </cell>
        </row>
        <row r="60">
          <cell r="B60" t="str">
            <v>Regioninė komunalinių atliekų deginimo gamykla</v>
          </cell>
          <cell r="C60">
            <v>1</v>
          </cell>
        </row>
        <row r="61">
          <cell r="B61" t="str">
            <v xml:space="preserve">Relinė apsauga </v>
          </cell>
          <cell r="C61">
            <v>1</v>
          </cell>
        </row>
        <row r="62">
          <cell r="B62" t="str">
            <v>Riga City service</v>
          </cell>
          <cell r="C62">
            <v>1</v>
          </cell>
        </row>
        <row r="63">
          <cell r="B63" t="str">
            <v>Rubicon group</v>
          </cell>
          <cell r="C63">
            <v>1</v>
          </cell>
        </row>
        <row r="64">
          <cell r="B64" t="str">
            <v>Seven entertainment</v>
          </cell>
          <cell r="C64">
            <v>1</v>
          </cell>
        </row>
        <row r="65">
          <cell r="B65" t="str">
            <v>Sigma projektai</v>
          </cell>
          <cell r="C65">
            <v>1</v>
          </cell>
        </row>
        <row r="66">
          <cell r="B66" t="str">
            <v>Sinsta</v>
          </cell>
          <cell r="C66">
            <v>1</v>
          </cell>
        </row>
        <row r="67">
          <cell r="B67" t="str">
            <v>Spec RNU</v>
          </cell>
          <cell r="C67">
            <v>1</v>
          </cell>
        </row>
        <row r="68">
          <cell r="B68" t="str">
            <v>Specialusis autotransortas</v>
          </cell>
          <cell r="C68">
            <v>1</v>
          </cell>
        </row>
        <row r="69">
          <cell r="B69" t="str">
            <v>Sprendimų bankas</v>
          </cell>
          <cell r="C69">
            <v>1</v>
          </cell>
        </row>
        <row r="70">
          <cell r="B70" t="str">
            <v>Šiaulių butų remonto tarnyba</v>
          </cell>
          <cell r="C70">
            <v>1</v>
          </cell>
        </row>
        <row r="71">
          <cell r="B71" t="str">
            <v>Šilutės butų ūkis</v>
          </cell>
          <cell r="C71">
            <v>1</v>
          </cell>
        </row>
        <row r="72">
          <cell r="B72" t="str">
            <v>Švaros projektai</v>
          </cell>
          <cell r="C72">
            <v>1</v>
          </cell>
        </row>
        <row r="73">
          <cell r="B73" t="str">
            <v>Tera projektai</v>
          </cell>
          <cell r="C73">
            <v>1</v>
          </cell>
        </row>
        <row r="74">
          <cell r="B74" t="str">
            <v>Tiketa</v>
          </cell>
          <cell r="C74">
            <v>1</v>
          </cell>
        </row>
        <row r="75">
          <cell r="B75" t="str">
            <v>Trakų komunalinių įmonių kombinatas</v>
          </cell>
          <cell r="C75">
            <v>1</v>
          </cell>
        </row>
        <row r="76">
          <cell r="B76" t="str">
            <v>Ūkvedys</v>
          </cell>
          <cell r="C76">
            <v>1</v>
          </cell>
        </row>
        <row r="77">
          <cell r="B77" t="str">
            <v>Universali arena</v>
          </cell>
          <cell r="C77">
            <v>1</v>
          </cell>
        </row>
        <row r="78">
          <cell r="B78" t="str">
            <v>Urban housing</v>
          </cell>
          <cell r="C78">
            <v>1</v>
          </cell>
        </row>
        <row r="79">
          <cell r="B79" t="str">
            <v>Urbi housing</v>
          </cell>
          <cell r="C79">
            <v>1</v>
          </cell>
        </row>
        <row r="80">
          <cell r="B80" t="str">
            <v>Vandens parkas</v>
          </cell>
          <cell r="C80">
            <v>1</v>
          </cell>
        </row>
        <row r="81">
          <cell r="B81" t="str">
            <v>Verslo plėtros ir administravimo agentūra</v>
          </cell>
          <cell r="C81">
            <v>1</v>
          </cell>
        </row>
        <row r="82">
          <cell r="B82" t="str">
            <v>Vertma</v>
          </cell>
          <cell r="C82">
            <v>1</v>
          </cell>
        </row>
        <row r="83">
          <cell r="B83" t="str">
            <v>Vilniaus pramogų parkas</v>
          </cell>
          <cell r="C83">
            <v>1</v>
          </cell>
        </row>
        <row r="84">
          <cell r="B84" t="str">
            <v>Vingio valdos</v>
          </cell>
          <cell r="C84">
            <v>1</v>
          </cell>
        </row>
        <row r="85">
          <cell r="B85" t="str">
            <v>Zeta projektai</v>
          </cell>
          <cell r="C85">
            <v>1</v>
          </cell>
        </row>
        <row r="86">
          <cell r="B86" t="str">
            <v>Žaidas</v>
          </cell>
          <cell r="C86">
            <v>1</v>
          </cell>
        </row>
        <row r="87">
          <cell r="B87" t="str">
            <v>&lt;rezervas 1&gt;</v>
          </cell>
          <cell r="C87">
            <v>1</v>
          </cell>
        </row>
        <row r="88">
          <cell r="B88" t="str">
            <v>&lt;rezervas 2&gt;</v>
          </cell>
          <cell r="C88">
            <v>1</v>
          </cell>
        </row>
        <row r="89">
          <cell r="B89" t="str">
            <v>&lt;rezervas 3&gt;</v>
          </cell>
          <cell r="C89">
            <v>1</v>
          </cell>
        </row>
        <row r="90">
          <cell r="B90" t="str">
            <v>&lt;rezervas 4&gt;</v>
          </cell>
          <cell r="C90">
            <v>1</v>
          </cell>
        </row>
        <row r="91">
          <cell r="B91" t="str">
            <v>&lt;rezervas 5&gt;</v>
          </cell>
          <cell r="C91">
            <v>1</v>
          </cell>
        </row>
        <row r="92">
          <cell r="B92" t="str">
            <v>&lt;rezervas 6&gt;</v>
          </cell>
          <cell r="C92">
            <v>1</v>
          </cell>
        </row>
        <row r="93">
          <cell r="B93" t="str">
            <v>&lt;rezervas 7&gt;</v>
          </cell>
          <cell r="C93">
            <v>1</v>
          </cell>
        </row>
        <row r="94">
          <cell r="B94" t="str">
            <v>&lt;rezervas 8&gt;</v>
          </cell>
          <cell r="C94">
            <v>1</v>
          </cell>
        </row>
        <row r="95">
          <cell r="B95" t="str">
            <v>&lt;rezervas 8&gt;</v>
          </cell>
          <cell r="C95">
            <v>1</v>
          </cell>
        </row>
        <row r="96">
          <cell r="B96" t="str">
            <v>&lt;rezervas 10&gt;</v>
          </cell>
          <cell r="C96">
            <v>1</v>
          </cell>
        </row>
      </sheetData>
      <sheetData sheetId="4" refreshError="1"/>
      <sheetData sheetId="5" refreshError="1"/>
      <sheetData sheetId="6"/>
      <sheetData sheetId="7" refreshError="1"/>
      <sheetData sheetId="8"/>
      <sheetData sheetId="9" refreshError="1"/>
      <sheetData sheetId="10"/>
      <sheetData sheetId="1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endros pastabos"/>
      <sheetName val="Viršelis"/>
      <sheetName val="Checks"/>
      <sheetName val="BS_PL"/>
      <sheetName val="IFRS 7 SA "/>
      <sheetName val="Ilgalaikis turtas"/>
      <sheetName val="Gautos paskolos"/>
      <sheetName val="Nuosavas kapitalas"/>
      <sheetName val="Finansinis lizingas"/>
      <sheetName val="Susijusios įmonės"/>
      <sheetName val="Veiklos nuoma"/>
      <sheetName val="Kiti atskleidimai NEPILDOMA"/>
      <sheetName val="Pelno mokestis"/>
      <sheetName val="Papildoma informacija"/>
      <sheetName val="RG structure"/>
    </sheetNames>
    <sheetDataSet>
      <sheetData sheetId="0"/>
      <sheetData sheetId="1">
        <row r="8">
          <cell r="B8" t="str">
            <v>Baltas baras UAB</v>
          </cell>
        </row>
        <row r="15">
          <cell r="B15" t="str">
            <v>tūkst. litų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2CFB56-4AEC-4922-A64D-211B86FF83F2}">
  <sheetPr>
    <tabColor theme="9" tint="0.39997558519241921"/>
  </sheetPr>
  <dimension ref="A1:R78"/>
  <sheetViews>
    <sheetView showGridLines="0" topLeftCell="A39" zoomScaleNormal="100" workbookViewId="0">
      <pane xSplit="2" topLeftCell="C1" activePane="topRight" state="frozen"/>
      <selection pane="topRight" activeCell="R61" sqref="R61"/>
    </sheetView>
  </sheetViews>
  <sheetFormatPr defaultRowHeight="15" x14ac:dyDescent="0.25"/>
  <cols>
    <col min="1" max="2" width="37.7109375" style="12" customWidth="1"/>
    <col min="3" max="5" width="7.7109375" style="31" customWidth="1"/>
    <col min="6" max="7" width="7.7109375" customWidth="1"/>
    <col min="8" max="14" width="8" bestFit="1" customWidth="1"/>
  </cols>
  <sheetData>
    <row r="1" spans="1:18" ht="16.5" customHeight="1" thickBot="1" x14ac:dyDescent="0.3">
      <c r="A1" s="74" t="s">
        <v>0</v>
      </c>
      <c r="B1" s="74" t="s">
        <v>1</v>
      </c>
      <c r="C1" s="156" t="s">
        <v>2</v>
      </c>
      <c r="D1" s="156" t="s">
        <v>3</v>
      </c>
      <c r="E1" s="156" t="s">
        <v>4</v>
      </c>
      <c r="F1" s="156" t="s">
        <v>5</v>
      </c>
      <c r="G1" s="156" t="s">
        <v>6</v>
      </c>
      <c r="H1" s="156" t="s">
        <v>410</v>
      </c>
      <c r="I1" s="156" t="s">
        <v>447</v>
      </c>
      <c r="J1" s="156" t="s">
        <v>451</v>
      </c>
      <c r="K1" s="156" t="s">
        <v>455</v>
      </c>
      <c r="L1" s="156" t="s">
        <v>459</v>
      </c>
      <c r="M1" s="156" t="s">
        <v>521</v>
      </c>
      <c r="N1" s="156" t="s">
        <v>523</v>
      </c>
      <c r="O1" s="156" t="s">
        <v>535</v>
      </c>
      <c r="P1" s="156" t="s">
        <v>546</v>
      </c>
      <c r="Q1" s="156" t="s">
        <v>553</v>
      </c>
      <c r="R1" s="156" t="s">
        <v>554</v>
      </c>
    </row>
    <row r="2" spans="1:18" ht="15" customHeight="1" x14ac:dyDescent="0.25">
      <c r="A2" s="152" t="s">
        <v>7</v>
      </c>
      <c r="B2" s="152" t="s">
        <v>8</v>
      </c>
      <c r="C2" s="150"/>
      <c r="D2" s="150"/>
      <c r="E2" s="150"/>
    </row>
    <row r="3" spans="1:18" ht="15" customHeight="1" x14ac:dyDescent="0.25">
      <c r="A3" s="152" t="s">
        <v>9</v>
      </c>
      <c r="B3" s="152" t="s">
        <v>10</v>
      </c>
    </row>
    <row r="4" spans="1:18" ht="15" customHeight="1" x14ac:dyDescent="0.25">
      <c r="A4" s="151" t="s">
        <v>463</v>
      </c>
      <c r="B4" s="151" t="s">
        <v>467</v>
      </c>
      <c r="C4" s="145">
        <v>76262</v>
      </c>
      <c r="D4" s="145">
        <v>85235</v>
      </c>
      <c r="E4" s="145">
        <v>92891</v>
      </c>
      <c r="F4" s="145">
        <v>91897</v>
      </c>
      <c r="G4" s="145">
        <v>97009</v>
      </c>
      <c r="H4" s="145">
        <v>99883</v>
      </c>
      <c r="I4" s="145">
        <v>98765</v>
      </c>
      <c r="J4" s="145">
        <v>98222</v>
      </c>
      <c r="K4" s="145">
        <v>97821</v>
      </c>
      <c r="L4" s="145">
        <v>93711</v>
      </c>
      <c r="M4" s="145">
        <v>94007</v>
      </c>
      <c r="N4" s="145">
        <v>94192</v>
      </c>
      <c r="O4" s="213">
        <v>90120</v>
      </c>
      <c r="P4" s="145">
        <v>90816</v>
      </c>
      <c r="Q4" s="145">
        <v>91462</v>
      </c>
      <c r="R4" s="145">
        <v>90357</v>
      </c>
    </row>
    <row r="5" spans="1:18" ht="15" customHeight="1" x14ac:dyDescent="0.25">
      <c r="A5" s="151" t="s">
        <v>464</v>
      </c>
      <c r="B5" s="151" t="s">
        <v>11</v>
      </c>
      <c r="C5" s="145">
        <v>0</v>
      </c>
      <c r="D5" s="145">
        <v>0</v>
      </c>
      <c r="E5" s="145">
        <v>0</v>
      </c>
      <c r="F5" s="145">
        <v>36211</v>
      </c>
      <c r="G5" s="145">
        <v>35543</v>
      </c>
      <c r="H5" s="145">
        <v>39374</v>
      </c>
      <c r="I5" s="145">
        <v>37887</v>
      </c>
      <c r="J5" s="145">
        <v>36400</v>
      </c>
      <c r="K5" s="145">
        <v>34912</v>
      </c>
      <c r="L5" s="145">
        <v>48322</v>
      </c>
      <c r="M5" s="145">
        <v>46487</v>
      </c>
      <c r="N5" s="145">
        <v>44624</v>
      </c>
      <c r="O5" s="213">
        <v>42875</v>
      </c>
      <c r="P5" s="145">
        <v>48664</v>
      </c>
      <c r="Q5" s="145">
        <v>45225</v>
      </c>
      <c r="R5" s="145">
        <v>43557</v>
      </c>
    </row>
    <row r="6" spans="1:18" ht="15" customHeight="1" x14ac:dyDescent="0.25">
      <c r="A6" s="151" t="s">
        <v>12</v>
      </c>
      <c r="B6" s="151" t="s">
        <v>13</v>
      </c>
      <c r="C6" s="145">
        <v>19</v>
      </c>
      <c r="D6" s="145">
        <v>839</v>
      </c>
      <c r="E6" s="145">
        <v>2427</v>
      </c>
      <c r="F6" s="145">
        <v>14</v>
      </c>
      <c r="G6" s="145">
        <v>3477</v>
      </c>
      <c r="H6" s="145">
        <v>3485</v>
      </c>
      <c r="I6" s="145">
        <v>3493</v>
      </c>
      <c r="J6" s="145">
        <v>3511</v>
      </c>
      <c r="K6" s="145">
        <v>3510</v>
      </c>
      <c r="L6" s="145">
        <v>5243</v>
      </c>
      <c r="M6" s="145">
        <v>5533</v>
      </c>
      <c r="N6" s="145">
        <v>5374</v>
      </c>
      <c r="O6" s="213">
        <v>1932</v>
      </c>
      <c r="P6" s="145">
        <v>5213</v>
      </c>
      <c r="Q6" s="145">
        <v>5594</v>
      </c>
      <c r="R6" s="145">
        <v>5872</v>
      </c>
    </row>
    <row r="7" spans="1:18" ht="15" customHeight="1" x14ac:dyDescent="0.25">
      <c r="A7" s="151" t="s">
        <v>465</v>
      </c>
      <c r="B7" s="151" t="s">
        <v>468</v>
      </c>
      <c r="C7" s="145">
        <v>2599</v>
      </c>
      <c r="D7" s="145">
        <v>3497</v>
      </c>
      <c r="E7" s="145">
        <v>5642</v>
      </c>
      <c r="F7" s="145">
        <v>5676</v>
      </c>
      <c r="G7" s="145">
        <v>446</v>
      </c>
      <c r="H7" s="145">
        <v>449</v>
      </c>
      <c r="I7" s="145">
        <v>449</v>
      </c>
      <c r="J7" s="145">
        <v>449</v>
      </c>
      <c r="K7" s="145">
        <v>449</v>
      </c>
      <c r="L7" s="145">
        <v>518</v>
      </c>
      <c r="M7" s="145">
        <v>518</v>
      </c>
      <c r="N7" s="145">
        <v>524</v>
      </c>
      <c r="O7" s="213">
        <v>530</v>
      </c>
      <c r="P7" s="145">
        <v>536</v>
      </c>
      <c r="Q7" s="145">
        <v>537</v>
      </c>
      <c r="R7" s="145">
        <v>537</v>
      </c>
    </row>
    <row r="8" spans="1:18" ht="15" customHeight="1" x14ac:dyDescent="0.25">
      <c r="A8" s="151" t="s">
        <v>14</v>
      </c>
      <c r="B8" s="151" t="s">
        <v>469</v>
      </c>
      <c r="C8" s="145">
        <v>286</v>
      </c>
      <c r="D8" s="145">
        <v>286</v>
      </c>
      <c r="E8" s="145">
        <v>57</v>
      </c>
      <c r="F8" s="145">
        <v>57</v>
      </c>
      <c r="G8" s="145">
        <v>57</v>
      </c>
      <c r="H8" s="145">
        <v>57</v>
      </c>
      <c r="I8" s="145">
        <v>57</v>
      </c>
      <c r="J8" s="145">
        <v>57</v>
      </c>
      <c r="K8" s="145">
        <v>57</v>
      </c>
      <c r="L8" s="145">
        <v>57</v>
      </c>
      <c r="M8" s="145">
        <v>57</v>
      </c>
      <c r="N8" s="145">
        <v>57</v>
      </c>
      <c r="O8" s="213">
        <v>57</v>
      </c>
      <c r="P8" s="145">
        <v>57</v>
      </c>
      <c r="Q8" s="145">
        <v>57</v>
      </c>
      <c r="R8" s="145">
        <v>57</v>
      </c>
    </row>
    <row r="9" spans="1:18" ht="15" customHeight="1" x14ac:dyDescent="0.25">
      <c r="A9" s="151" t="s">
        <v>551</v>
      </c>
      <c r="B9" s="151" t="s">
        <v>550</v>
      </c>
      <c r="C9" s="213">
        <v>0</v>
      </c>
      <c r="D9" s="213">
        <v>0</v>
      </c>
      <c r="E9" s="213">
        <v>0</v>
      </c>
      <c r="F9" s="213">
        <v>0</v>
      </c>
      <c r="G9" s="213">
        <v>0</v>
      </c>
      <c r="H9" s="213">
        <v>0</v>
      </c>
      <c r="I9" s="213">
        <v>0</v>
      </c>
      <c r="J9" s="213">
        <v>0</v>
      </c>
      <c r="K9" s="213">
        <v>0</v>
      </c>
      <c r="L9" s="213">
        <v>0</v>
      </c>
      <c r="M9" s="213">
        <v>0</v>
      </c>
      <c r="N9" s="213">
        <v>0</v>
      </c>
      <c r="O9" s="213">
        <v>0</v>
      </c>
      <c r="P9" s="145">
        <v>1718</v>
      </c>
      <c r="Q9" s="145">
        <v>1718</v>
      </c>
      <c r="R9" s="145">
        <v>1718</v>
      </c>
    </row>
    <row r="10" spans="1:18" ht="15" customHeight="1" x14ac:dyDescent="0.25">
      <c r="A10" s="151" t="s">
        <v>15</v>
      </c>
      <c r="B10" s="151" t="s">
        <v>16</v>
      </c>
      <c r="C10" s="145">
        <v>0</v>
      </c>
      <c r="D10" s="145">
        <v>355</v>
      </c>
      <c r="E10" s="145">
        <v>355</v>
      </c>
      <c r="F10" s="145">
        <v>355</v>
      </c>
      <c r="G10" s="145">
        <v>0</v>
      </c>
      <c r="H10" s="145" t="s">
        <v>110</v>
      </c>
      <c r="I10" s="145" t="s">
        <v>110</v>
      </c>
      <c r="J10" s="145" t="s">
        <v>110</v>
      </c>
      <c r="K10" s="145">
        <v>0</v>
      </c>
      <c r="L10" s="145">
        <v>0</v>
      </c>
      <c r="M10" s="145">
        <v>0</v>
      </c>
      <c r="N10" s="145">
        <v>0</v>
      </c>
      <c r="O10" s="213">
        <v>0</v>
      </c>
      <c r="P10" s="145">
        <v>0</v>
      </c>
      <c r="Q10" s="145">
        <v>0</v>
      </c>
      <c r="R10" s="145">
        <v>0</v>
      </c>
    </row>
    <row r="11" spans="1:18" ht="15" customHeight="1" x14ac:dyDescent="0.25">
      <c r="A11" s="151" t="s">
        <v>17</v>
      </c>
      <c r="B11" s="151" t="s">
        <v>470</v>
      </c>
      <c r="C11" s="145">
        <v>669</v>
      </c>
      <c r="D11" s="145">
        <v>890</v>
      </c>
      <c r="E11" s="145">
        <v>1438</v>
      </c>
      <c r="F11" s="145">
        <v>1069</v>
      </c>
      <c r="G11" s="145">
        <v>1359</v>
      </c>
      <c r="H11" s="145">
        <v>2089</v>
      </c>
      <c r="I11" s="145">
        <v>2089</v>
      </c>
      <c r="J11" s="145">
        <v>2089</v>
      </c>
      <c r="K11" s="145">
        <v>2089</v>
      </c>
      <c r="L11" s="145">
        <v>2919</v>
      </c>
      <c r="M11" s="145">
        <v>2919</v>
      </c>
      <c r="N11" s="145">
        <v>2919</v>
      </c>
      <c r="O11" s="213">
        <v>2919</v>
      </c>
      <c r="P11" s="145">
        <v>2292</v>
      </c>
      <c r="Q11" s="145">
        <v>2292</v>
      </c>
      <c r="R11" s="145">
        <v>2292</v>
      </c>
    </row>
    <row r="12" spans="1:18" ht="15" customHeight="1" thickBot="1" x14ac:dyDescent="0.3">
      <c r="A12" s="151" t="s">
        <v>18</v>
      </c>
      <c r="B12" s="151" t="s">
        <v>19</v>
      </c>
      <c r="C12" s="146">
        <v>6858</v>
      </c>
      <c r="D12" s="146">
        <v>8029</v>
      </c>
      <c r="E12" s="146">
        <v>9128</v>
      </c>
      <c r="F12" s="146">
        <v>9397</v>
      </c>
      <c r="G12" s="146">
        <v>9699</v>
      </c>
      <c r="H12" s="146">
        <v>9993</v>
      </c>
      <c r="I12" s="146">
        <v>9713</v>
      </c>
      <c r="J12" s="146">
        <v>9991</v>
      </c>
      <c r="K12" s="146">
        <v>10096</v>
      </c>
      <c r="L12" s="146">
        <v>10515</v>
      </c>
      <c r="M12" s="146">
        <v>10503</v>
      </c>
      <c r="N12" s="146">
        <v>10600</v>
      </c>
      <c r="O12" s="146">
        <v>10524</v>
      </c>
      <c r="P12" s="146">
        <v>10686</v>
      </c>
      <c r="Q12" s="146">
        <v>10701</v>
      </c>
      <c r="R12" s="146">
        <v>10665</v>
      </c>
    </row>
    <row r="13" spans="1:18" ht="15" customHeight="1" x14ac:dyDescent="0.25">
      <c r="A13" s="152" t="s">
        <v>20</v>
      </c>
      <c r="B13" s="152" t="s">
        <v>21</v>
      </c>
      <c r="C13" s="25">
        <v>86693</v>
      </c>
      <c r="D13" s="25">
        <v>99131</v>
      </c>
      <c r="E13" s="25">
        <v>111938</v>
      </c>
      <c r="F13" s="187">
        <v>144676</v>
      </c>
      <c r="G13" s="187">
        <v>147590</v>
      </c>
      <c r="H13" s="187">
        <v>155330</v>
      </c>
      <c r="I13" s="187">
        <v>152453</v>
      </c>
      <c r="J13" s="187">
        <v>150719</v>
      </c>
      <c r="K13" s="187">
        <f t="shared" ref="K13:Q13" si="0">+SUM(K4:K12)</f>
        <v>148934</v>
      </c>
      <c r="L13" s="187">
        <f t="shared" si="0"/>
        <v>161285</v>
      </c>
      <c r="M13" s="187">
        <f t="shared" si="0"/>
        <v>160024</v>
      </c>
      <c r="N13" s="187">
        <f t="shared" si="0"/>
        <v>158290</v>
      </c>
      <c r="O13" s="187">
        <f t="shared" si="0"/>
        <v>148957</v>
      </c>
      <c r="P13" s="187">
        <f t="shared" si="0"/>
        <v>159982</v>
      </c>
      <c r="Q13" s="187">
        <f t="shared" si="0"/>
        <v>157586</v>
      </c>
      <c r="R13" s="187">
        <f>+SUM(R4:R12)</f>
        <v>155055</v>
      </c>
    </row>
    <row r="14" spans="1:18" ht="15" customHeight="1" x14ac:dyDescent="0.25">
      <c r="A14" s="11"/>
      <c r="B14" s="11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</row>
    <row r="15" spans="1:18" ht="15" customHeight="1" x14ac:dyDescent="0.25">
      <c r="A15" s="152" t="s">
        <v>22</v>
      </c>
      <c r="B15" s="152" t="s">
        <v>23</v>
      </c>
      <c r="C15" s="5"/>
      <c r="D15" s="5"/>
      <c r="E15" s="5"/>
    </row>
    <row r="16" spans="1:18" ht="15" customHeight="1" x14ac:dyDescent="0.25">
      <c r="A16" s="151" t="s">
        <v>18</v>
      </c>
      <c r="B16" s="151" t="s">
        <v>19</v>
      </c>
      <c r="C16" s="145">
        <v>5223</v>
      </c>
      <c r="D16" s="145">
        <v>10111</v>
      </c>
      <c r="E16" s="145">
        <v>14390</v>
      </c>
      <c r="F16" s="145">
        <v>16035</v>
      </c>
      <c r="G16" s="145">
        <v>17052</v>
      </c>
      <c r="H16" s="145">
        <v>19398</v>
      </c>
      <c r="I16" s="145">
        <v>28883</v>
      </c>
      <c r="J16" s="145">
        <v>44379</v>
      </c>
      <c r="K16" s="145">
        <v>18545</v>
      </c>
      <c r="L16" s="145">
        <v>19883</v>
      </c>
      <c r="M16" s="145">
        <v>24791</v>
      </c>
      <c r="N16" s="145">
        <v>38175</v>
      </c>
      <c r="O16" s="145">
        <v>17881</v>
      </c>
      <c r="P16" s="145">
        <v>23073</v>
      </c>
      <c r="Q16" s="213">
        <v>29852</v>
      </c>
      <c r="R16" s="213">
        <v>43221</v>
      </c>
    </row>
    <row r="17" spans="1:18" x14ac:dyDescent="0.25">
      <c r="A17" s="151" t="s">
        <v>24</v>
      </c>
      <c r="B17" s="151" t="s">
        <v>471</v>
      </c>
      <c r="C17" s="145">
        <v>15157</v>
      </c>
      <c r="D17" s="145">
        <v>25547</v>
      </c>
      <c r="E17" s="145">
        <v>28708</v>
      </c>
      <c r="F17" s="145">
        <v>28958</v>
      </c>
      <c r="G17" s="145">
        <v>30435</v>
      </c>
      <c r="H17" s="145">
        <v>24096</v>
      </c>
      <c r="I17" s="145">
        <v>17956</v>
      </c>
      <c r="J17" s="145">
        <v>12480</v>
      </c>
      <c r="K17" s="145">
        <v>39649</v>
      </c>
      <c r="L17" s="145">
        <v>35241</v>
      </c>
      <c r="M17" s="145">
        <v>27715</v>
      </c>
      <c r="N17" s="145">
        <v>15784</v>
      </c>
      <c r="O17" s="145">
        <v>39128</v>
      </c>
      <c r="P17" s="145">
        <v>28663</v>
      </c>
      <c r="Q17" s="145">
        <v>21022</v>
      </c>
      <c r="R17" s="145">
        <v>14059</v>
      </c>
    </row>
    <row r="18" spans="1:18" x14ac:dyDescent="0.25">
      <c r="A18" s="157" t="s">
        <v>465</v>
      </c>
      <c r="B18" s="157" t="s">
        <v>468</v>
      </c>
      <c r="C18" s="145">
        <v>13367</v>
      </c>
      <c r="D18" s="145">
        <v>10765</v>
      </c>
      <c r="E18" s="145">
        <v>14573</v>
      </c>
      <c r="F18" s="145">
        <v>13322</v>
      </c>
      <c r="G18" s="145">
        <v>16084</v>
      </c>
      <c r="H18" s="145">
        <v>10894</v>
      </c>
      <c r="I18" s="145">
        <v>16136</v>
      </c>
      <c r="J18" s="145">
        <v>14941</v>
      </c>
      <c r="K18" s="145">
        <v>27350</v>
      </c>
      <c r="L18" s="145">
        <v>7832</v>
      </c>
      <c r="M18" s="145">
        <v>9900</v>
      </c>
      <c r="N18" s="145">
        <v>11143</v>
      </c>
      <c r="O18" s="145">
        <v>17986</v>
      </c>
      <c r="P18" s="145">
        <v>10118</v>
      </c>
      <c r="Q18" s="145">
        <v>10995</v>
      </c>
      <c r="R18" s="145">
        <v>10586</v>
      </c>
    </row>
    <row r="19" spans="1:18" x14ac:dyDescent="0.25">
      <c r="A19" s="236" t="s">
        <v>466</v>
      </c>
      <c r="B19" s="236" t="s">
        <v>472</v>
      </c>
      <c r="C19" s="213">
        <v>0</v>
      </c>
      <c r="D19" s="213">
        <v>0</v>
      </c>
      <c r="E19" s="213">
        <v>0</v>
      </c>
      <c r="F19" s="213">
        <v>0</v>
      </c>
      <c r="G19" s="213">
        <v>0</v>
      </c>
      <c r="H19" s="213">
        <v>0</v>
      </c>
      <c r="I19" s="213">
        <v>0</v>
      </c>
      <c r="J19" s="213">
        <v>0</v>
      </c>
      <c r="K19" s="213">
        <v>0</v>
      </c>
      <c r="L19" s="145">
        <v>3840</v>
      </c>
      <c r="M19" s="145">
        <v>4924</v>
      </c>
      <c r="N19" s="145">
        <v>5739</v>
      </c>
      <c r="O19" s="145">
        <v>8312</v>
      </c>
      <c r="P19" s="145">
        <v>3390</v>
      </c>
      <c r="Q19" s="145">
        <v>3619</v>
      </c>
      <c r="R19" s="145">
        <v>4199</v>
      </c>
    </row>
    <row r="20" spans="1:18" ht="15" customHeight="1" thickBot="1" x14ac:dyDescent="0.3">
      <c r="A20" s="151" t="s">
        <v>25</v>
      </c>
      <c r="B20" s="151" t="s">
        <v>26</v>
      </c>
      <c r="C20" s="146">
        <v>1650</v>
      </c>
      <c r="D20" s="146">
        <v>620</v>
      </c>
      <c r="E20" s="146">
        <v>2281</v>
      </c>
      <c r="F20" s="146">
        <v>3732</v>
      </c>
      <c r="G20" s="146">
        <v>2541</v>
      </c>
      <c r="H20" s="146">
        <v>2446</v>
      </c>
      <c r="I20" s="146">
        <v>2193</v>
      </c>
      <c r="J20" s="146">
        <v>4455</v>
      </c>
      <c r="K20" s="146">
        <v>1375</v>
      </c>
      <c r="L20" s="146">
        <v>3337</v>
      </c>
      <c r="M20" s="146">
        <v>798</v>
      </c>
      <c r="N20" s="146">
        <v>1118</v>
      </c>
      <c r="O20" s="146">
        <v>1562</v>
      </c>
      <c r="P20" s="146">
        <v>3455</v>
      </c>
      <c r="Q20" s="146">
        <v>720</v>
      </c>
      <c r="R20" s="146">
        <v>1101</v>
      </c>
    </row>
    <row r="21" spans="1:18" ht="15" customHeight="1" x14ac:dyDescent="0.25">
      <c r="C21" s="25">
        <v>35397</v>
      </c>
      <c r="D21" s="25">
        <v>47043</v>
      </c>
      <c r="E21" s="25">
        <v>59952</v>
      </c>
      <c r="F21" s="25">
        <v>62047</v>
      </c>
      <c r="G21" s="25">
        <v>66112</v>
      </c>
      <c r="H21" s="25">
        <v>56834</v>
      </c>
      <c r="I21" s="25">
        <v>65168</v>
      </c>
      <c r="J21" s="25">
        <v>76255</v>
      </c>
      <c r="K21" s="25">
        <f>+SUM(K16:K20)</f>
        <v>86919</v>
      </c>
      <c r="L21" s="25">
        <f>+SUM(L16:L20)</f>
        <v>70133</v>
      </c>
      <c r="M21" s="25">
        <f>+SUM(M16:M20)</f>
        <v>68128</v>
      </c>
      <c r="N21" s="25">
        <f t="shared" ref="N21:O21" si="1">+SUM(N16:N20)</f>
        <v>71959</v>
      </c>
      <c r="O21" s="25">
        <f t="shared" si="1"/>
        <v>84869</v>
      </c>
      <c r="P21" s="25">
        <f t="shared" ref="P21:Q21" si="2">+SUM(P16:P20)</f>
        <v>68699</v>
      </c>
      <c r="Q21" s="25">
        <f t="shared" si="2"/>
        <v>66208</v>
      </c>
      <c r="R21" s="25">
        <f t="shared" ref="R21" si="3">+SUM(R16:R20)</f>
        <v>73166</v>
      </c>
    </row>
    <row r="22" spans="1:18" ht="15" customHeight="1" thickBot="1" x14ac:dyDescent="0.3">
      <c r="A22" s="12" t="s">
        <v>27</v>
      </c>
      <c r="B22" s="12" t="s">
        <v>28</v>
      </c>
      <c r="C22" s="147">
        <v>0</v>
      </c>
      <c r="D22" s="147">
        <v>2374</v>
      </c>
      <c r="E22" s="147">
        <v>0</v>
      </c>
      <c r="F22" s="147">
        <v>0</v>
      </c>
      <c r="G22" s="147">
        <v>0</v>
      </c>
      <c r="H22" s="147">
        <v>315</v>
      </c>
      <c r="I22" s="147">
        <v>315</v>
      </c>
      <c r="J22" s="147">
        <v>315</v>
      </c>
      <c r="K22" s="147">
        <v>315</v>
      </c>
      <c r="L22" s="147">
        <v>0</v>
      </c>
      <c r="M22" s="147">
        <v>0</v>
      </c>
      <c r="N22" s="147">
        <v>0</v>
      </c>
      <c r="O22" s="254">
        <v>0</v>
      </c>
      <c r="P22" s="147">
        <f>ROUND('[11]BS+PL'!$L23,0)</f>
        <v>0</v>
      </c>
      <c r="Q22" s="147">
        <v>0</v>
      </c>
      <c r="R22" s="147">
        <v>0</v>
      </c>
    </row>
    <row r="23" spans="1:18" ht="15" customHeight="1" x14ac:dyDescent="0.25">
      <c r="A23" s="152" t="s">
        <v>29</v>
      </c>
      <c r="B23" s="152" t="s">
        <v>30</v>
      </c>
      <c r="C23" s="25">
        <v>35397</v>
      </c>
      <c r="D23" s="25">
        <v>49417</v>
      </c>
      <c r="E23" s="25">
        <v>59952</v>
      </c>
      <c r="F23" s="25">
        <v>62047</v>
      </c>
      <c r="G23" s="25">
        <v>66112</v>
      </c>
      <c r="H23" s="25">
        <v>57149</v>
      </c>
      <c r="I23" s="25">
        <v>65483</v>
      </c>
      <c r="J23" s="25">
        <v>76570</v>
      </c>
      <c r="K23" s="25">
        <f>+SUM(K21:K22)</f>
        <v>87234</v>
      </c>
      <c r="L23" s="25">
        <f>+SUM(L21:L22)</f>
        <v>70133</v>
      </c>
      <c r="M23" s="25">
        <f>+SUM(M21:M22)</f>
        <v>68128</v>
      </c>
      <c r="N23" s="25">
        <f t="shared" ref="N23:O23" si="4">+SUM(N21:N22)</f>
        <v>71959</v>
      </c>
      <c r="O23" s="25">
        <f t="shared" si="4"/>
        <v>84869</v>
      </c>
      <c r="P23" s="25">
        <f t="shared" ref="P23:Q23" si="5">+SUM(P21:P22)</f>
        <v>68699</v>
      </c>
      <c r="Q23" s="25">
        <f t="shared" si="5"/>
        <v>66208</v>
      </c>
      <c r="R23" s="25">
        <f>+SUM(R21:R22)</f>
        <v>73166</v>
      </c>
    </row>
    <row r="24" spans="1:18" ht="15" customHeight="1" thickBot="1" x14ac:dyDescent="0.3">
      <c r="A24" s="152"/>
      <c r="B24" s="152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15" customHeight="1" thickBot="1" x14ac:dyDescent="0.3">
      <c r="A25" s="152" t="s">
        <v>31</v>
      </c>
      <c r="B25" s="152" t="s">
        <v>32</v>
      </c>
      <c r="C25" s="27">
        <v>122090</v>
      </c>
      <c r="D25" s="27">
        <v>148548</v>
      </c>
      <c r="E25" s="27">
        <v>171890</v>
      </c>
      <c r="F25" s="27">
        <v>206723</v>
      </c>
      <c r="G25" s="27">
        <v>213702</v>
      </c>
      <c r="H25" s="27">
        <v>212479</v>
      </c>
      <c r="I25" s="27">
        <v>217936</v>
      </c>
      <c r="J25" s="27">
        <v>227289</v>
      </c>
      <c r="K25" s="27">
        <f>+SUM(K13,K23)</f>
        <v>236168</v>
      </c>
      <c r="L25" s="27">
        <f>+SUM(L13,L23)</f>
        <v>231418</v>
      </c>
      <c r="M25" s="27">
        <f>+SUM(M13,M23)</f>
        <v>228152</v>
      </c>
      <c r="N25" s="27">
        <f t="shared" ref="N25:O25" si="6">+SUM(N13,N23)</f>
        <v>230249</v>
      </c>
      <c r="O25" s="27">
        <f t="shared" si="6"/>
        <v>233826</v>
      </c>
      <c r="P25" s="27">
        <f t="shared" ref="P25:Q25" si="7">+SUM(P13,P23)</f>
        <v>228681</v>
      </c>
      <c r="Q25" s="27">
        <f t="shared" si="7"/>
        <v>223794</v>
      </c>
      <c r="R25" s="27">
        <f>+SUM(R13,R23)</f>
        <v>228221</v>
      </c>
    </row>
    <row r="26" spans="1:18" ht="15.75" thickTop="1" x14ac:dyDescent="0.25">
      <c r="A26" s="15"/>
      <c r="B26" s="1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</row>
    <row r="27" spans="1:18" ht="15" customHeight="1" x14ac:dyDescent="0.25">
      <c r="A27" s="152" t="s">
        <v>33</v>
      </c>
      <c r="B27" s="152" t="s">
        <v>34</v>
      </c>
      <c r="C27" s="16"/>
      <c r="D27" s="16"/>
      <c r="E27" s="16"/>
    </row>
    <row r="28" spans="1:18" ht="15" customHeight="1" x14ac:dyDescent="0.25">
      <c r="A28" s="152" t="s">
        <v>35</v>
      </c>
      <c r="B28" s="152" t="s">
        <v>36</v>
      </c>
      <c r="C28" s="16"/>
      <c r="D28" s="16"/>
      <c r="E28" s="16"/>
    </row>
    <row r="29" spans="1:18" ht="15" customHeight="1" x14ac:dyDescent="0.25">
      <c r="A29" s="12" t="s">
        <v>37</v>
      </c>
      <c r="B29" s="12" t="s">
        <v>38</v>
      </c>
      <c r="C29" s="145">
        <v>54351</v>
      </c>
      <c r="D29" s="145">
        <v>54351</v>
      </c>
      <c r="E29" s="145">
        <v>65951</v>
      </c>
      <c r="F29" s="145">
        <v>65951</v>
      </c>
      <c r="G29" s="145">
        <v>65951</v>
      </c>
      <c r="H29" s="145">
        <v>65951</v>
      </c>
      <c r="I29" s="145">
        <v>65951</v>
      </c>
      <c r="J29" s="145">
        <v>66617</v>
      </c>
      <c r="K29" s="145">
        <v>66617</v>
      </c>
      <c r="L29" s="145">
        <v>66617</v>
      </c>
      <c r="M29" s="145">
        <v>66617</v>
      </c>
      <c r="N29" s="145">
        <v>67203</v>
      </c>
      <c r="O29" s="145">
        <v>67203</v>
      </c>
      <c r="P29" s="145">
        <v>67203</v>
      </c>
      <c r="Q29" s="145">
        <v>67203</v>
      </c>
      <c r="R29" s="145">
        <v>67203</v>
      </c>
    </row>
    <row r="30" spans="1:18" ht="15" customHeight="1" x14ac:dyDescent="0.25">
      <c r="A30" s="12" t="s">
        <v>39</v>
      </c>
      <c r="B30" s="12" t="s">
        <v>40</v>
      </c>
      <c r="C30" s="145">
        <v>7890</v>
      </c>
      <c r="D30" s="145">
        <v>738</v>
      </c>
      <c r="E30" s="145">
        <v>6707</v>
      </c>
      <c r="F30" s="145">
        <v>6707</v>
      </c>
      <c r="G30" s="145">
        <v>6707</v>
      </c>
      <c r="H30" s="145">
        <v>6707</v>
      </c>
      <c r="I30" s="145">
        <v>6707</v>
      </c>
      <c r="J30" s="145">
        <v>6707</v>
      </c>
      <c r="K30" s="145">
        <v>6707</v>
      </c>
      <c r="L30" s="145">
        <v>6707</v>
      </c>
      <c r="M30" s="145">
        <v>6707</v>
      </c>
      <c r="N30" s="145">
        <v>6707</v>
      </c>
      <c r="O30" s="145">
        <v>6707</v>
      </c>
      <c r="P30" s="145">
        <v>6707</v>
      </c>
      <c r="Q30" s="145">
        <v>6707</v>
      </c>
      <c r="R30" s="145">
        <v>6707</v>
      </c>
    </row>
    <row r="31" spans="1:18" ht="15" customHeight="1" x14ac:dyDescent="0.25">
      <c r="A31" s="12" t="s">
        <v>41</v>
      </c>
      <c r="B31" s="12" t="s">
        <v>42</v>
      </c>
      <c r="C31" s="145">
        <v>4179</v>
      </c>
      <c r="D31" s="145">
        <v>5889</v>
      </c>
      <c r="E31" s="145">
        <v>7155</v>
      </c>
      <c r="F31" s="145">
        <v>8488</v>
      </c>
      <c r="G31" s="145">
        <v>9213</v>
      </c>
      <c r="H31" s="145">
        <v>10250</v>
      </c>
      <c r="I31" s="145">
        <v>10250</v>
      </c>
      <c r="J31" s="145">
        <v>10250</v>
      </c>
      <c r="K31" s="145">
        <v>10250</v>
      </c>
      <c r="L31" s="145">
        <v>13565</v>
      </c>
      <c r="M31" s="145">
        <v>13565</v>
      </c>
      <c r="N31" s="145">
        <v>13565</v>
      </c>
      <c r="O31" s="145">
        <v>13565</v>
      </c>
      <c r="P31" s="145">
        <v>15613</v>
      </c>
      <c r="Q31" s="145">
        <v>15613</v>
      </c>
      <c r="R31" s="145">
        <v>15613</v>
      </c>
    </row>
    <row r="32" spans="1:18" ht="15" customHeight="1" x14ac:dyDescent="0.25">
      <c r="A32" s="12" t="s">
        <v>43</v>
      </c>
      <c r="B32" s="12" t="s">
        <v>44</v>
      </c>
      <c r="C32" s="145">
        <v>579</v>
      </c>
      <c r="D32" s="145">
        <v>579</v>
      </c>
      <c r="E32" s="145">
        <v>1649</v>
      </c>
      <c r="F32" s="145">
        <v>1834</v>
      </c>
      <c r="G32" s="145">
        <v>1834</v>
      </c>
      <c r="H32" s="145">
        <v>2041</v>
      </c>
      <c r="I32" s="145">
        <v>2041</v>
      </c>
      <c r="J32" s="145">
        <v>2041</v>
      </c>
      <c r="K32" s="145">
        <v>2041</v>
      </c>
      <c r="L32" s="145">
        <v>2041</v>
      </c>
      <c r="M32" s="145">
        <v>2041</v>
      </c>
      <c r="N32" s="145">
        <v>2041</v>
      </c>
      <c r="O32" s="145">
        <v>2041</v>
      </c>
      <c r="P32" s="145">
        <v>2041</v>
      </c>
      <c r="Q32" s="145">
        <v>2041</v>
      </c>
      <c r="R32" s="145">
        <v>2041</v>
      </c>
    </row>
    <row r="33" spans="1:18" ht="15" customHeight="1" x14ac:dyDescent="0.25">
      <c r="A33" s="12" t="s">
        <v>477</v>
      </c>
      <c r="B33" s="12" t="s">
        <v>437</v>
      </c>
      <c r="C33" s="145">
        <v>0</v>
      </c>
      <c r="D33" s="145">
        <v>0</v>
      </c>
      <c r="E33" s="145">
        <v>957</v>
      </c>
      <c r="F33" s="145">
        <v>1624</v>
      </c>
      <c r="G33" s="145">
        <v>2509</v>
      </c>
      <c r="H33" s="145">
        <v>3002</v>
      </c>
      <c r="I33" s="145">
        <v>3002</v>
      </c>
      <c r="J33" s="145">
        <v>2829</v>
      </c>
      <c r="K33" s="145">
        <v>2829</v>
      </c>
      <c r="L33" s="145">
        <v>2829</v>
      </c>
      <c r="M33" s="145">
        <v>2829</v>
      </c>
      <c r="N33" s="145">
        <v>2893</v>
      </c>
      <c r="O33" s="145">
        <v>2893</v>
      </c>
      <c r="P33" s="145">
        <v>2893</v>
      </c>
      <c r="Q33" s="145">
        <v>2893</v>
      </c>
      <c r="R33" s="145">
        <v>3293</v>
      </c>
    </row>
    <row r="34" spans="1:18" ht="15" customHeight="1" x14ac:dyDescent="0.25">
      <c r="A34" s="12" t="s">
        <v>45</v>
      </c>
      <c r="B34" s="12" t="s">
        <v>46</v>
      </c>
      <c r="C34" s="145">
        <v>-217</v>
      </c>
      <c r="D34" s="145">
        <v>-165</v>
      </c>
      <c r="E34" s="145">
        <v>0</v>
      </c>
      <c r="F34" s="145">
        <v>0</v>
      </c>
      <c r="G34" s="145">
        <v>0</v>
      </c>
      <c r="H34" s="145" t="s">
        <v>110</v>
      </c>
      <c r="I34" s="145" t="s">
        <v>110</v>
      </c>
      <c r="J34" s="145">
        <v>0</v>
      </c>
      <c r="K34" s="145">
        <v>0</v>
      </c>
      <c r="L34" s="145">
        <v>0</v>
      </c>
      <c r="M34" s="145">
        <v>0</v>
      </c>
      <c r="N34" s="145">
        <v>0</v>
      </c>
      <c r="O34" s="145">
        <v>0</v>
      </c>
      <c r="P34" s="145">
        <v>0</v>
      </c>
      <c r="Q34" s="145">
        <v>0</v>
      </c>
      <c r="R34" s="145">
        <v>0</v>
      </c>
    </row>
    <row r="35" spans="1:18" ht="15" customHeight="1" thickBot="1" x14ac:dyDescent="0.3">
      <c r="A35" s="12" t="s">
        <v>474</v>
      </c>
      <c r="B35" s="12" t="s">
        <v>473</v>
      </c>
      <c r="C35" s="146">
        <v>5163</v>
      </c>
      <c r="D35" s="146">
        <v>17241</v>
      </c>
      <c r="E35" s="146">
        <v>8937</v>
      </c>
      <c r="F35" s="146">
        <v>5102</v>
      </c>
      <c r="G35" s="146">
        <v>6237</v>
      </c>
      <c r="H35" s="146">
        <v>-9329</v>
      </c>
      <c r="I35" s="146">
        <v>-7972</v>
      </c>
      <c r="J35" s="146">
        <v>-5879</v>
      </c>
      <c r="K35" s="146">
        <v>-9997</v>
      </c>
      <c r="L35" s="146">
        <v>-14654</v>
      </c>
      <c r="M35" s="146">
        <v>-17667</v>
      </c>
      <c r="N35" s="146">
        <v>-23748</v>
      </c>
      <c r="O35" s="146">
        <v>-26939</v>
      </c>
      <c r="P35" s="146">
        <v>-33060</v>
      </c>
      <c r="Q35" s="146">
        <v>-35456</v>
      </c>
      <c r="R35" s="146">
        <v>-39998</v>
      </c>
    </row>
    <row r="36" spans="1:18" ht="15" customHeight="1" thickBot="1" x14ac:dyDescent="0.3">
      <c r="A36" s="152" t="s">
        <v>476</v>
      </c>
      <c r="B36" s="152" t="s">
        <v>475</v>
      </c>
      <c r="C36" s="153">
        <v>71945</v>
      </c>
      <c r="D36" s="153">
        <v>78633</v>
      </c>
      <c r="E36" s="153">
        <v>91356</v>
      </c>
      <c r="F36" s="153">
        <v>89706</v>
      </c>
      <c r="G36" s="153">
        <v>92450</v>
      </c>
      <c r="H36" s="153">
        <v>78622</v>
      </c>
      <c r="I36" s="153">
        <v>79979</v>
      </c>
      <c r="J36" s="153">
        <v>82565</v>
      </c>
      <c r="K36" s="153">
        <f>+SUM(K29:K35)</f>
        <v>78447</v>
      </c>
      <c r="L36" s="153">
        <f>+SUM(L29:L35)</f>
        <v>77105</v>
      </c>
      <c r="M36" s="153">
        <f>+SUM(M29:M35)</f>
        <v>74092</v>
      </c>
      <c r="N36" s="153">
        <f t="shared" ref="N36:O36" si="8">+SUM(N29:N35)</f>
        <v>68661</v>
      </c>
      <c r="O36" s="153">
        <f t="shared" si="8"/>
        <v>65470</v>
      </c>
      <c r="P36" s="153">
        <f>+SUM(P29:P35)</f>
        <v>61397</v>
      </c>
      <c r="Q36" s="153">
        <f t="shared" ref="Q36:R36" si="9">+SUM(Q29:Q35)</f>
        <v>59001</v>
      </c>
      <c r="R36" s="153">
        <f t="shared" si="9"/>
        <v>54859</v>
      </c>
    </row>
    <row r="37" spans="1:18" ht="15" customHeight="1" thickBot="1" x14ac:dyDescent="0.3">
      <c r="A37" s="12" t="s">
        <v>47</v>
      </c>
      <c r="B37" s="12" t="s">
        <v>48</v>
      </c>
      <c r="C37" s="154">
        <v>293</v>
      </c>
      <c r="D37" s="154">
        <v>382</v>
      </c>
      <c r="E37" s="154">
        <v>359</v>
      </c>
      <c r="F37" s="154">
        <v>369</v>
      </c>
      <c r="G37" s="154">
        <v>366</v>
      </c>
      <c r="H37" s="154">
        <v>358</v>
      </c>
      <c r="I37" s="154">
        <v>350</v>
      </c>
      <c r="J37" s="154">
        <v>359</v>
      </c>
      <c r="K37" s="154">
        <v>353</v>
      </c>
      <c r="L37" s="154">
        <v>428</v>
      </c>
      <c r="M37" s="154">
        <v>412</v>
      </c>
      <c r="N37" s="154">
        <v>407</v>
      </c>
      <c r="O37" s="154">
        <v>365</v>
      </c>
      <c r="P37" s="154">
        <v>394</v>
      </c>
      <c r="Q37" s="154">
        <v>384</v>
      </c>
      <c r="R37" s="154">
        <v>376</v>
      </c>
    </row>
    <row r="38" spans="1:18" ht="15.75" thickBot="1" x14ac:dyDescent="0.3">
      <c r="A38" s="152" t="s">
        <v>49</v>
      </c>
      <c r="B38" s="152" t="s">
        <v>50</v>
      </c>
      <c r="C38" s="27">
        <v>72238</v>
      </c>
      <c r="D38" s="27">
        <v>79015</v>
      </c>
      <c r="E38" s="27">
        <v>91715</v>
      </c>
      <c r="F38" s="27">
        <v>90075</v>
      </c>
      <c r="G38" s="27">
        <v>92816</v>
      </c>
      <c r="H38" s="27">
        <v>78980</v>
      </c>
      <c r="I38" s="27">
        <v>80329</v>
      </c>
      <c r="J38" s="27">
        <v>82924</v>
      </c>
      <c r="K38" s="27">
        <f>+SUM(K36:K37)</f>
        <v>78800</v>
      </c>
      <c r="L38" s="27">
        <f>+SUM(L36:L37)</f>
        <v>77533</v>
      </c>
      <c r="M38" s="27">
        <f t="shared" ref="M38:O38" si="10">+SUM(M36:M37)</f>
        <v>74504</v>
      </c>
      <c r="N38" s="27">
        <f t="shared" si="10"/>
        <v>69068</v>
      </c>
      <c r="O38" s="27">
        <f t="shared" si="10"/>
        <v>65835</v>
      </c>
      <c r="P38" s="27">
        <f t="shared" ref="P38:Q38" si="11">+SUM(P36:P37)</f>
        <v>61791</v>
      </c>
      <c r="Q38" s="27">
        <f t="shared" si="11"/>
        <v>59385</v>
      </c>
      <c r="R38" s="27">
        <f t="shared" ref="R38" si="12">+SUM(R36:R37)</f>
        <v>55235</v>
      </c>
    </row>
    <row r="39" spans="1:18" ht="15" customHeight="1" thickTop="1" x14ac:dyDescent="0.25">
      <c r="A39" s="11"/>
      <c r="B39" s="11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</row>
    <row r="40" spans="1:18" ht="15" customHeight="1" x14ac:dyDescent="0.25">
      <c r="A40" s="152" t="s">
        <v>51</v>
      </c>
      <c r="B40" s="152" t="s">
        <v>52</v>
      </c>
      <c r="C40" s="5"/>
      <c r="D40" s="5"/>
      <c r="E40" s="5"/>
    </row>
    <row r="41" spans="1:18" ht="15" customHeight="1" x14ac:dyDescent="0.25">
      <c r="A41" s="12" t="s">
        <v>478</v>
      </c>
      <c r="B41" s="12" t="s">
        <v>53</v>
      </c>
      <c r="C41" s="145">
        <v>16938</v>
      </c>
      <c r="D41" s="145">
        <v>16535</v>
      </c>
      <c r="E41" s="145">
        <v>13829</v>
      </c>
      <c r="F41" s="145">
        <v>20670</v>
      </c>
      <c r="G41" s="145">
        <v>40494</v>
      </c>
      <c r="H41" s="145">
        <v>46115</v>
      </c>
      <c r="I41" s="145">
        <v>48821</v>
      </c>
      <c r="J41" s="145">
        <v>55254</v>
      </c>
      <c r="K41" s="145">
        <v>59430</v>
      </c>
      <c r="L41" s="145">
        <v>37160</v>
      </c>
      <c r="M41" s="145">
        <v>55450</v>
      </c>
      <c r="N41" s="145">
        <v>57642</v>
      </c>
      <c r="O41" s="145">
        <v>50148</v>
      </c>
      <c r="P41" s="145">
        <v>14640</v>
      </c>
      <c r="Q41" s="145">
        <v>23655</v>
      </c>
      <c r="R41" s="145">
        <v>33880</v>
      </c>
    </row>
    <row r="42" spans="1:18" ht="15" customHeight="1" x14ac:dyDescent="0.25">
      <c r="A42" s="12" t="s">
        <v>54</v>
      </c>
      <c r="B42" s="12" t="s">
        <v>55</v>
      </c>
      <c r="C42" s="145">
        <v>3427</v>
      </c>
      <c r="D42" s="145">
        <v>5987</v>
      </c>
      <c r="E42" s="145">
        <v>7889</v>
      </c>
      <c r="F42" s="145">
        <v>5302</v>
      </c>
      <c r="G42" s="145">
        <v>3663</v>
      </c>
      <c r="H42" s="213">
        <v>3726</v>
      </c>
      <c r="I42" s="213">
        <v>4433</v>
      </c>
      <c r="J42" s="213">
        <v>4430</v>
      </c>
      <c r="K42" s="213">
        <f>5175-743</f>
        <v>4432</v>
      </c>
      <c r="L42" s="213">
        <v>2497</v>
      </c>
      <c r="M42" s="213">
        <v>2632</v>
      </c>
      <c r="N42" s="213">
        <v>3910</v>
      </c>
      <c r="O42" s="213">
        <v>4089.4940000000006</v>
      </c>
      <c r="P42" s="213">
        <v>1169.4579999999996</v>
      </c>
      <c r="Q42" s="213">
        <v>1475</v>
      </c>
      <c r="R42" s="213">
        <v>1553</v>
      </c>
    </row>
    <row r="43" spans="1:18" ht="24.4" customHeight="1" x14ac:dyDescent="0.25">
      <c r="A43" s="12" t="s">
        <v>56</v>
      </c>
      <c r="B43" s="12" t="s">
        <v>57</v>
      </c>
      <c r="C43" s="145">
        <v>0</v>
      </c>
      <c r="D43" s="145">
        <v>0</v>
      </c>
      <c r="E43" s="145">
        <v>0</v>
      </c>
      <c r="F43" s="145">
        <v>30847</v>
      </c>
      <c r="G43" s="145">
        <v>30019</v>
      </c>
      <c r="H43" s="213">
        <v>33916</v>
      </c>
      <c r="I43" s="213">
        <v>33916</v>
      </c>
      <c r="J43" s="213">
        <v>33915</v>
      </c>
      <c r="K43" s="213">
        <f>38348-K42</f>
        <v>33916</v>
      </c>
      <c r="L43" s="213">
        <v>37253</v>
      </c>
      <c r="M43" s="213">
        <v>37253</v>
      </c>
      <c r="N43" s="213">
        <v>37253</v>
      </c>
      <c r="O43" s="213">
        <v>37252.865999999995</v>
      </c>
      <c r="P43" s="213">
        <v>39362.525000000001</v>
      </c>
      <c r="Q43" s="213">
        <v>39363</v>
      </c>
      <c r="R43" s="213">
        <v>39801</v>
      </c>
    </row>
    <row r="44" spans="1:18" ht="15" customHeight="1" x14ac:dyDescent="0.25">
      <c r="A44" s="12" t="s">
        <v>479</v>
      </c>
      <c r="B44" s="12" t="s">
        <v>524</v>
      </c>
      <c r="C44" s="145">
        <v>3286</v>
      </c>
      <c r="D44" s="145">
        <v>3657</v>
      </c>
      <c r="E44" s="145">
        <v>3433</v>
      </c>
      <c r="F44" s="145">
        <v>2992</v>
      </c>
      <c r="G44" s="145">
        <v>3248</v>
      </c>
      <c r="H44" s="145">
        <v>3105</v>
      </c>
      <c r="I44" s="145">
        <v>2984</v>
      </c>
      <c r="J44" s="145">
        <v>2866</v>
      </c>
      <c r="K44" s="145">
        <v>2752</v>
      </c>
      <c r="L44" s="145">
        <v>4463</v>
      </c>
      <c r="M44" s="145">
        <v>4692</v>
      </c>
      <c r="N44" s="145">
        <v>4538</v>
      </c>
      <c r="O44" s="145">
        <v>4856</v>
      </c>
      <c r="P44" s="145">
        <v>4691</v>
      </c>
      <c r="Q44" s="145">
        <v>4537</v>
      </c>
      <c r="R44" s="145">
        <v>4330</v>
      </c>
    </row>
    <row r="45" spans="1:18" ht="15" customHeight="1" thickBot="1" x14ac:dyDescent="0.3">
      <c r="A45" s="12" t="s">
        <v>58</v>
      </c>
      <c r="B45" s="12" t="s">
        <v>525</v>
      </c>
      <c r="C45" s="146">
        <v>433</v>
      </c>
      <c r="D45" s="146">
        <v>656</v>
      </c>
      <c r="E45" s="146">
        <v>883</v>
      </c>
      <c r="F45" s="146">
        <v>1509</v>
      </c>
      <c r="G45" s="146">
        <v>1483</v>
      </c>
      <c r="H45" s="146">
        <v>1553</v>
      </c>
      <c r="I45" s="146">
        <v>1553</v>
      </c>
      <c r="J45" s="146">
        <v>1553</v>
      </c>
      <c r="K45" s="146">
        <v>1553</v>
      </c>
      <c r="L45" s="146">
        <v>1863</v>
      </c>
      <c r="M45" s="146">
        <v>1863</v>
      </c>
      <c r="N45" s="146">
        <v>1863</v>
      </c>
      <c r="O45" s="146">
        <v>1863</v>
      </c>
      <c r="P45" s="146">
        <v>1805</v>
      </c>
      <c r="Q45" s="146">
        <v>1805</v>
      </c>
      <c r="R45" s="146">
        <v>1805</v>
      </c>
    </row>
    <row r="46" spans="1:18" ht="15" customHeight="1" thickBot="1" x14ac:dyDescent="0.3">
      <c r="A46" s="152" t="s">
        <v>59</v>
      </c>
      <c r="B46" s="152" t="s">
        <v>60</v>
      </c>
      <c r="C46" s="27">
        <v>24084</v>
      </c>
      <c r="D46" s="27">
        <v>26835</v>
      </c>
      <c r="E46" s="27">
        <v>26034</v>
      </c>
      <c r="F46" s="27">
        <v>61321</v>
      </c>
      <c r="G46" s="27">
        <v>78907</v>
      </c>
      <c r="H46" s="27">
        <v>88414</v>
      </c>
      <c r="I46" s="27">
        <v>91706</v>
      </c>
      <c r="J46" s="27">
        <v>98019</v>
      </c>
      <c r="K46" s="27">
        <f>+SUM(K41:K45)</f>
        <v>102083</v>
      </c>
      <c r="L46" s="27">
        <f>+SUM(L41:L45)</f>
        <v>83236</v>
      </c>
      <c r="M46" s="27">
        <f>+SUM(M41:M45)</f>
        <v>101890</v>
      </c>
      <c r="N46" s="27">
        <f t="shared" ref="N46:O46" si="13">+SUM(N41:N45)</f>
        <v>105206</v>
      </c>
      <c r="O46" s="27">
        <f t="shared" si="13"/>
        <v>98209.359999999986</v>
      </c>
      <c r="P46" s="27">
        <f>+ROUND(SUM(P41:P45),0)</f>
        <v>61668</v>
      </c>
      <c r="Q46" s="27">
        <f>+ROUND(SUM(Q41:Q45),0)</f>
        <v>70835</v>
      </c>
      <c r="R46" s="27">
        <f>+ROUND(SUM(R41:R45),0)</f>
        <v>81369</v>
      </c>
    </row>
    <row r="47" spans="1:18" ht="15" customHeight="1" thickTop="1" x14ac:dyDescent="0.25">
      <c r="A47" s="17"/>
      <c r="B47" s="17"/>
      <c r="C47" s="5"/>
      <c r="D47" s="5"/>
      <c r="E47" s="5"/>
    </row>
    <row r="48" spans="1:18" ht="15" customHeight="1" x14ac:dyDescent="0.25">
      <c r="A48" s="152" t="s">
        <v>61</v>
      </c>
      <c r="B48" s="152" t="s">
        <v>62</v>
      </c>
      <c r="C48" s="5"/>
      <c r="D48" s="5"/>
      <c r="E48" s="5"/>
    </row>
    <row r="49" spans="1:18" x14ac:dyDescent="0.25">
      <c r="A49" s="12" t="s">
        <v>63</v>
      </c>
      <c r="B49" s="12" t="s">
        <v>64</v>
      </c>
      <c r="C49" s="145">
        <v>3585</v>
      </c>
      <c r="D49" s="145">
        <v>4506</v>
      </c>
      <c r="E49" s="145">
        <v>9256</v>
      </c>
      <c r="F49" s="145">
        <v>10819</v>
      </c>
      <c r="G49" s="145">
        <v>3409</v>
      </c>
      <c r="H49" s="145">
        <v>5767</v>
      </c>
      <c r="I49" s="145">
        <v>4895</v>
      </c>
      <c r="J49" s="145">
        <v>4333</v>
      </c>
      <c r="K49" s="145">
        <v>843</v>
      </c>
      <c r="L49" s="213">
        <f>10188+6000</f>
        <v>16188</v>
      </c>
      <c r="M49" s="213">
        <v>3804</v>
      </c>
      <c r="N49" s="213">
        <v>3398</v>
      </c>
      <c r="O49" s="213">
        <v>7200</v>
      </c>
      <c r="P49" s="213">
        <v>46467</v>
      </c>
      <c r="Q49" s="213">
        <v>38290</v>
      </c>
      <c r="R49" s="213">
        <v>32668</v>
      </c>
    </row>
    <row r="50" spans="1:18" ht="23.25" x14ac:dyDescent="0.25">
      <c r="A50" s="12" t="s">
        <v>65</v>
      </c>
      <c r="B50" s="12" t="s">
        <v>66</v>
      </c>
      <c r="C50" s="145">
        <v>2690</v>
      </c>
      <c r="D50" s="145">
        <v>2956</v>
      </c>
      <c r="E50" s="145">
        <v>3618</v>
      </c>
      <c r="F50" s="145">
        <v>2942</v>
      </c>
      <c r="G50" s="145">
        <v>2949.3390896921101</v>
      </c>
      <c r="H50" s="213">
        <v>2680</v>
      </c>
      <c r="I50" s="213">
        <v>2014</v>
      </c>
      <c r="J50" s="213">
        <v>1417</v>
      </c>
      <c r="K50" s="213">
        <v>743</v>
      </c>
      <c r="L50" s="213">
        <f>1894-0.45</f>
        <v>1893.55</v>
      </c>
      <c r="M50" s="213">
        <v>1381</v>
      </c>
      <c r="N50" s="213">
        <v>1095</v>
      </c>
      <c r="O50" s="213">
        <v>660.25800000000004</v>
      </c>
      <c r="P50" s="213">
        <v>1139.5319999999999</v>
      </c>
      <c r="Q50" s="213">
        <v>612</v>
      </c>
      <c r="R50" s="213">
        <v>410</v>
      </c>
    </row>
    <row r="51" spans="1:18" ht="23.25" x14ac:dyDescent="0.25">
      <c r="A51" s="12" t="s">
        <v>67</v>
      </c>
      <c r="B51" s="12" t="s">
        <v>68</v>
      </c>
      <c r="C51" s="145">
        <v>0</v>
      </c>
      <c r="D51" s="145">
        <v>0</v>
      </c>
      <c r="E51" s="145">
        <v>0</v>
      </c>
      <c r="F51" s="145">
        <v>4113</v>
      </c>
      <c r="G51" s="145">
        <v>4606.6609103078899</v>
      </c>
      <c r="H51" s="213">
        <v>5198</v>
      </c>
      <c r="I51" s="213">
        <v>3927</v>
      </c>
      <c r="J51" s="213">
        <v>2637</v>
      </c>
      <c r="K51" s="213">
        <f>2070-K50</f>
        <v>1327</v>
      </c>
      <c r="L51" s="213">
        <f>5586-0.45</f>
        <v>5585.55</v>
      </c>
      <c r="M51" s="213">
        <v>4189</v>
      </c>
      <c r="N51" s="213">
        <v>2793</v>
      </c>
      <c r="O51" s="213">
        <v>1396.44</v>
      </c>
      <c r="P51" s="213">
        <v>6715.39</v>
      </c>
      <c r="Q51" s="213">
        <v>5037</v>
      </c>
      <c r="R51" s="213">
        <v>3455</v>
      </c>
    </row>
    <row r="52" spans="1:18" ht="15" customHeight="1" x14ac:dyDescent="0.25">
      <c r="A52" s="12" t="s">
        <v>69</v>
      </c>
      <c r="B52" s="12" t="s">
        <v>70</v>
      </c>
      <c r="C52" s="145">
        <v>5350</v>
      </c>
      <c r="D52" s="145">
        <v>13607</v>
      </c>
      <c r="E52" s="145">
        <v>21270</v>
      </c>
      <c r="F52" s="145">
        <v>19300</v>
      </c>
      <c r="G52" s="145">
        <v>9400</v>
      </c>
      <c r="H52" s="145">
        <v>5583</v>
      </c>
      <c r="I52" s="145">
        <v>5750</v>
      </c>
      <c r="J52" s="213">
        <v>4067</v>
      </c>
      <c r="K52" s="213">
        <v>10697</v>
      </c>
      <c r="L52" s="213">
        <v>16450</v>
      </c>
      <c r="M52" s="213">
        <v>14631</v>
      </c>
      <c r="N52" s="213">
        <v>15105</v>
      </c>
      <c r="O52" s="213">
        <v>17550</v>
      </c>
      <c r="P52" s="213">
        <v>17540</v>
      </c>
      <c r="Q52" s="213">
        <v>15550</v>
      </c>
      <c r="R52" s="213">
        <v>12981</v>
      </c>
    </row>
    <row r="53" spans="1:18" x14ac:dyDescent="0.25">
      <c r="A53" s="12" t="s">
        <v>71</v>
      </c>
      <c r="B53" s="12" t="s">
        <v>72</v>
      </c>
      <c r="C53" s="145">
        <v>8796</v>
      </c>
      <c r="D53" s="145">
        <v>14467</v>
      </c>
      <c r="E53" s="145">
        <v>14681</v>
      </c>
      <c r="F53" s="145">
        <v>13433</v>
      </c>
      <c r="G53" s="145">
        <v>16335</v>
      </c>
      <c r="H53" s="145">
        <v>19482</v>
      </c>
      <c r="I53" s="145">
        <v>22695</v>
      </c>
      <c r="J53" s="213">
        <v>24482</v>
      </c>
      <c r="K53" s="213">
        <v>29405</v>
      </c>
      <c r="L53" s="213">
        <v>25352</v>
      </c>
      <c r="M53" s="213">
        <v>23002</v>
      </c>
      <c r="N53" s="213">
        <v>26914</v>
      </c>
      <c r="O53" s="213">
        <v>32177</v>
      </c>
      <c r="P53" s="213">
        <v>27721</v>
      </c>
      <c r="Q53" s="213">
        <v>29179</v>
      </c>
      <c r="R53" s="213">
        <v>33286</v>
      </c>
    </row>
    <row r="54" spans="1:18" ht="15.75" thickBot="1" x14ac:dyDescent="0.3">
      <c r="A54" s="12" t="s">
        <v>480</v>
      </c>
      <c r="B54" s="12" t="s">
        <v>481</v>
      </c>
      <c r="C54" s="146">
        <v>5347</v>
      </c>
      <c r="D54" s="146">
        <v>5855</v>
      </c>
      <c r="E54" s="146">
        <v>5316</v>
      </c>
      <c r="F54" s="146">
        <v>4721</v>
      </c>
      <c r="G54" s="146">
        <v>5279</v>
      </c>
      <c r="H54" s="146">
        <v>6375</v>
      </c>
      <c r="I54" s="146">
        <v>6620</v>
      </c>
      <c r="J54" s="146">
        <v>9411</v>
      </c>
      <c r="K54" s="146">
        <v>12270</v>
      </c>
      <c r="L54" s="146">
        <v>5180</v>
      </c>
      <c r="M54" s="146">
        <v>4751</v>
      </c>
      <c r="N54" s="146">
        <v>6670</v>
      </c>
      <c r="O54" s="146">
        <v>10798</v>
      </c>
      <c r="P54" s="146">
        <v>5639</v>
      </c>
      <c r="Q54" s="146">
        <v>4906</v>
      </c>
      <c r="R54" s="146">
        <v>8817</v>
      </c>
    </row>
    <row r="55" spans="1:18" x14ac:dyDescent="0.25">
      <c r="A55" s="12" t="s">
        <v>73</v>
      </c>
      <c r="B55" s="12" t="s">
        <v>74</v>
      </c>
      <c r="C55" s="145">
        <v>0</v>
      </c>
      <c r="D55" s="145">
        <v>1307</v>
      </c>
      <c r="E55" s="145">
        <v>0</v>
      </c>
      <c r="F55" s="145">
        <v>0</v>
      </c>
      <c r="G55" s="145">
        <v>0</v>
      </c>
      <c r="H55" s="145">
        <v>0</v>
      </c>
      <c r="I55" s="145" t="s">
        <v>110</v>
      </c>
      <c r="J55" s="145">
        <v>0</v>
      </c>
      <c r="K55" s="145">
        <v>0</v>
      </c>
      <c r="L55" s="145">
        <v>0</v>
      </c>
      <c r="M55" s="145">
        <v>0</v>
      </c>
      <c r="N55" s="145">
        <v>0</v>
      </c>
      <c r="O55" s="213">
        <v>0</v>
      </c>
      <c r="P55" s="145">
        <v>0</v>
      </c>
      <c r="Q55" s="145">
        <v>0</v>
      </c>
      <c r="R55" s="145">
        <v>0</v>
      </c>
    </row>
    <row r="56" spans="1:18" ht="15" customHeight="1" thickBot="1" x14ac:dyDescent="0.3">
      <c r="A56" s="152" t="s">
        <v>75</v>
      </c>
      <c r="B56" s="152" t="s">
        <v>76</v>
      </c>
      <c r="C56" s="27">
        <v>25768</v>
      </c>
      <c r="D56" s="27">
        <v>42698</v>
      </c>
      <c r="E56" s="27">
        <v>54141</v>
      </c>
      <c r="F56" s="27">
        <v>55327</v>
      </c>
      <c r="G56" s="27">
        <v>41979</v>
      </c>
      <c r="H56" s="27">
        <v>45085</v>
      </c>
      <c r="I56" s="27">
        <v>45901</v>
      </c>
      <c r="J56" s="27">
        <v>46346</v>
      </c>
      <c r="K56" s="27">
        <f>+SUM(K49:K55)</f>
        <v>55285</v>
      </c>
      <c r="L56" s="27">
        <f>+SUM(L49:L55)</f>
        <v>70649.100000000006</v>
      </c>
      <c r="M56" s="27">
        <f>+SUM(M49:M55)</f>
        <v>51758</v>
      </c>
      <c r="N56" s="27">
        <v>55975</v>
      </c>
      <c r="O56" s="27">
        <f>+SUM(O49:O55)</f>
        <v>69781.698000000004</v>
      </c>
      <c r="P56" s="27">
        <f>+ROUND(SUM(P49:P55),0)</f>
        <v>105222</v>
      </c>
      <c r="Q56" s="27">
        <f>+ROUND(SUM(Q49:Q55),0)</f>
        <v>93574</v>
      </c>
      <c r="R56" s="27">
        <f>+ROUND(SUM(R49:R55),0)</f>
        <v>91617</v>
      </c>
    </row>
    <row r="57" spans="1:18" ht="15" customHeight="1" thickTop="1" x14ac:dyDescent="0.25">
      <c r="A57" s="152"/>
      <c r="B57" s="152"/>
      <c r="C57" s="5"/>
      <c r="D57" s="5"/>
      <c r="E57" s="5"/>
    </row>
    <row r="58" spans="1:18" ht="15" customHeight="1" thickBot="1" x14ac:dyDescent="0.3">
      <c r="A58" s="152" t="s">
        <v>77</v>
      </c>
      <c r="B58" s="152" t="s">
        <v>78</v>
      </c>
      <c r="C58" s="26">
        <v>49852</v>
      </c>
      <c r="D58" s="26">
        <v>69533</v>
      </c>
      <c r="E58" s="26">
        <v>80175</v>
      </c>
      <c r="F58" s="26">
        <v>116648</v>
      </c>
      <c r="G58" s="26">
        <v>120886</v>
      </c>
      <c r="H58" s="26">
        <v>133499</v>
      </c>
      <c r="I58" s="26">
        <v>137607</v>
      </c>
      <c r="J58" s="26">
        <v>144365</v>
      </c>
      <c r="K58" s="26">
        <f>+SUM(K46,K56)</f>
        <v>157368</v>
      </c>
      <c r="L58" s="26">
        <f>+SUM(L46,L56)</f>
        <v>153885.1</v>
      </c>
      <c r="M58" s="26">
        <f>+SUM(M46,M56)</f>
        <v>153648</v>
      </c>
      <c r="N58" s="26">
        <v>161181</v>
      </c>
      <c r="O58" s="26">
        <f t="shared" ref="O58" si="14">+SUM(O46,O56)</f>
        <v>167991.05799999999</v>
      </c>
      <c r="P58" s="26">
        <f>+SUM(P46,P56)</f>
        <v>166890</v>
      </c>
      <c r="Q58" s="26">
        <f>+SUM(Q46,Q56)</f>
        <v>164409</v>
      </c>
      <c r="R58" s="26">
        <f>+SUM(R46,R56)</f>
        <v>172986</v>
      </c>
    </row>
    <row r="59" spans="1:18" ht="15" customHeight="1" thickBot="1" x14ac:dyDescent="0.3">
      <c r="A59" s="152" t="s">
        <v>79</v>
      </c>
      <c r="B59" s="152" t="s">
        <v>80</v>
      </c>
      <c r="C59" s="27">
        <v>122090</v>
      </c>
      <c r="D59" s="27">
        <v>148548</v>
      </c>
      <c r="E59" s="27">
        <v>171890</v>
      </c>
      <c r="F59" s="27">
        <v>206723</v>
      </c>
      <c r="G59" s="27">
        <v>213702</v>
      </c>
      <c r="H59" s="27">
        <v>212479</v>
      </c>
      <c r="I59" s="27">
        <v>217936</v>
      </c>
      <c r="J59" s="27">
        <v>227289</v>
      </c>
      <c r="K59" s="27">
        <f>+SUM(K38,K58)</f>
        <v>236168</v>
      </c>
      <c r="L59" s="27">
        <f>+SUM(L38,L58)</f>
        <v>231418.1</v>
      </c>
      <c r="M59" s="27">
        <f>+SUM(M38,M58)</f>
        <v>228152</v>
      </c>
      <c r="N59" s="27">
        <f t="shared" ref="N59:O59" si="15">+SUM(N38,N58)</f>
        <v>230249</v>
      </c>
      <c r="O59" s="27">
        <f t="shared" si="15"/>
        <v>233826.05799999999</v>
      </c>
      <c r="P59" s="27">
        <f>+SUM(P38,P58)</f>
        <v>228681</v>
      </c>
      <c r="Q59" s="27">
        <f>+SUM(Q38,Q58)</f>
        <v>223794</v>
      </c>
      <c r="R59" s="27">
        <f>+SUM(R38,R58)</f>
        <v>228221</v>
      </c>
    </row>
    <row r="60" spans="1:18" ht="15.75" thickTop="1" x14ac:dyDescent="0.25">
      <c r="A60" s="155"/>
      <c r="B60" s="155"/>
      <c r="C60" s="230"/>
      <c r="D60" s="230"/>
      <c r="E60" s="230"/>
      <c r="F60" s="230"/>
      <c r="G60" s="230"/>
      <c r="H60" s="230"/>
      <c r="I60" s="230"/>
      <c r="J60" s="230"/>
      <c r="K60" s="230"/>
      <c r="L60" s="230"/>
      <c r="M60" s="230"/>
      <c r="N60" s="230"/>
      <c r="O60" s="230"/>
      <c r="P60" s="230"/>
      <c r="Q60" s="230"/>
      <c r="R60" s="230"/>
    </row>
    <row r="61" spans="1:18" x14ac:dyDescent="0.25">
      <c r="C61" s="158"/>
      <c r="D61" s="158"/>
      <c r="E61" s="158"/>
      <c r="J61" s="230"/>
      <c r="K61" s="230"/>
      <c r="M61" s="231"/>
      <c r="O61" s="231"/>
      <c r="P61" s="231"/>
      <c r="Q61" s="231"/>
    </row>
    <row r="62" spans="1:18" x14ac:dyDescent="0.25">
      <c r="C62" s="230"/>
      <c r="D62" s="230"/>
      <c r="E62" s="230"/>
      <c r="F62" s="230"/>
      <c r="G62" s="230"/>
      <c r="H62" s="230"/>
      <c r="I62" s="230"/>
      <c r="J62" s="230"/>
      <c r="K62" s="230"/>
      <c r="L62" s="230"/>
      <c r="M62" s="230"/>
      <c r="O62" s="230"/>
    </row>
    <row r="63" spans="1:18" x14ac:dyDescent="0.25">
      <c r="C63" s="158"/>
      <c r="D63" s="158"/>
      <c r="E63" s="158"/>
    </row>
    <row r="64" spans="1:18" x14ac:dyDescent="0.25">
      <c r="C64" s="218"/>
      <c r="E64" s="218"/>
    </row>
    <row r="65" spans="3:5" x14ac:dyDescent="0.25">
      <c r="C65" s="218"/>
      <c r="E65" s="218"/>
    </row>
    <row r="66" spans="3:5" x14ac:dyDescent="0.25">
      <c r="C66" s="218"/>
      <c r="E66" s="218"/>
    </row>
    <row r="67" spans="3:5" x14ac:dyDescent="0.25">
      <c r="C67" s="218"/>
      <c r="E67" s="218"/>
    </row>
    <row r="68" spans="3:5" x14ac:dyDescent="0.25">
      <c r="C68" s="218"/>
      <c r="E68" s="218"/>
    </row>
    <row r="70" spans="3:5" x14ac:dyDescent="0.25">
      <c r="E70" s="218"/>
    </row>
    <row r="71" spans="3:5" x14ac:dyDescent="0.25">
      <c r="C71" s="218"/>
      <c r="E71" s="218"/>
    </row>
    <row r="72" spans="3:5" x14ac:dyDescent="0.25">
      <c r="C72" s="218"/>
      <c r="E72" s="218"/>
    </row>
    <row r="73" spans="3:5" x14ac:dyDescent="0.25">
      <c r="E73" s="218"/>
    </row>
    <row r="74" spans="3:5" x14ac:dyDescent="0.25">
      <c r="C74" s="218"/>
      <c r="E74" s="218"/>
    </row>
    <row r="75" spans="3:5" x14ac:dyDescent="0.25">
      <c r="C75" s="218"/>
      <c r="E75" s="218"/>
    </row>
    <row r="77" spans="3:5" x14ac:dyDescent="0.25">
      <c r="C77" s="218"/>
      <c r="E77" s="218"/>
    </row>
    <row r="78" spans="3:5" x14ac:dyDescent="0.25">
      <c r="C78" s="218"/>
      <c r="E78" s="218"/>
    </row>
  </sheetData>
  <autoFilter ref="A1:R1" xr:uid="{B22CFB56-4AEC-4922-A64D-211B86FF83F2}"/>
  <phoneticPr fontId="24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4FFFD2-06E5-4555-8417-D7C4AABCB0CA}">
  <sheetPr>
    <tabColor theme="9" tint="0.39997558519241921"/>
    <pageSetUpPr autoPageBreaks="0"/>
  </sheetPr>
  <dimension ref="A1:AJ119"/>
  <sheetViews>
    <sheetView showGridLines="0" zoomScaleNormal="100" zoomScaleSheetLayoutView="107" workbookViewId="0">
      <pane xSplit="2" ySplit="1" topLeftCell="W54" activePane="bottomRight" state="frozen"/>
      <selection activeCell="Y36" sqref="Y36"/>
      <selection pane="topRight" activeCell="Y36" sqref="Y36"/>
      <selection pane="bottomLeft" activeCell="Y36" sqref="Y36"/>
      <selection pane="bottomRight" activeCell="AB83" sqref="AB83"/>
    </sheetView>
  </sheetViews>
  <sheetFormatPr defaultColWidth="8.7109375" defaultRowHeight="11.25" x14ac:dyDescent="0.2"/>
  <cols>
    <col min="1" max="1" width="46.7109375" style="10" customWidth="1"/>
    <col min="2" max="2" width="41.140625" style="10" customWidth="1"/>
    <col min="3" max="3" width="9.7109375" style="69" customWidth="1"/>
    <col min="4" max="17" width="9.7109375" style="4" customWidth="1"/>
    <col min="18" max="24" width="8.7109375" style="4"/>
    <col min="25" max="32" width="8.7109375" style="212"/>
    <col min="33" max="33" width="8.7109375" style="4"/>
    <col min="34" max="35" width="8.7109375" style="212"/>
    <col min="36" max="16384" width="8.7109375" style="4"/>
  </cols>
  <sheetData>
    <row r="1" spans="1:36" ht="16.149999999999999" customHeight="1" thickBot="1" x14ac:dyDescent="0.25">
      <c r="A1" s="73" t="s">
        <v>136</v>
      </c>
      <c r="B1" s="73" t="s">
        <v>137</v>
      </c>
      <c r="C1" s="141" t="s">
        <v>83</v>
      </c>
      <c r="D1" s="141" t="s">
        <v>84</v>
      </c>
      <c r="E1" s="141" t="s">
        <v>85</v>
      </c>
      <c r="F1" s="141" t="s">
        <v>86</v>
      </c>
      <c r="G1" s="141" t="s">
        <v>87</v>
      </c>
      <c r="H1" s="141" t="s">
        <v>88</v>
      </c>
      <c r="I1" s="141" t="s">
        <v>89</v>
      </c>
      <c r="J1" s="141" t="s">
        <v>90</v>
      </c>
      <c r="K1" s="141" t="s">
        <v>91</v>
      </c>
      <c r="L1" s="37" t="s">
        <v>92</v>
      </c>
      <c r="M1" s="37" t="s">
        <v>93</v>
      </c>
      <c r="N1" s="37" t="s">
        <v>94</v>
      </c>
      <c r="O1" s="37" t="s">
        <v>95</v>
      </c>
      <c r="P1" s="37" t="s">
        <v>96</v>
      </c>
      <c r="Q1" s="37" t="s">
        <v>97</v>
      </c>
      <c r="R1" s="37" t="s">
        <v>98</v>
      </c>
      <c r="S1" s="37" t="s">
        <v>99</v>
      </c>
      <c r="T1" s="37" t="s">
        <v>100</v>
      </c>
      <c r="U1" s="37" t="s">
        <v>101</v>
      </c>
      <c r="V1" s="37" t="s">
        <v>102</v>
      </c>
      <c r="W1" s="37" t="s">
        <v>103</v>
      </c>
      <c r="X1" s="37" t="s">
        <v>104</v>
      </c>
      <c r="Y1" s="37" t="s">
        <v>105</v>
      </c>
      <c r="Z1" s="37" t="s">
        <v>411</v>
      </c>
      <c r="AA1" s="37" t="s">
        <v>448</v>
      </c>
      <c r="AB1" s="37" t="s">
        <v>452</v>
      </c>
      <c r="AC1" s="37" t="s">
        <v>456</v>
      </c>
      <c r="AD1" s="37" t="s">
        <v>460</v>
      </c>
      <c r="AE1" s="37" t="s">
        <v>520</v>
      </c>
      <c r="AF1" s="37" t="s">
        <v>522</v>
      </c>
      <c r="AG1" s="37" t="s">
        <v>536</v>
      </c>
      <c r="AH1" s="37" t="s">
        <v>547</v>
      </c>
      <c r="AI1" s="37" t="s">
        <v>552</v>
      </c>
      <c r="AJ1" s="37" t="s">
        <v>555</v>
      </c>
    </row>
    <row r="2" spans="1:36" ht="15" customHeight="1" thickBot="1" x14ac:dyDescent="0.25">
      <c r="A2" s="17" t="s">
        <v>138</v>
      </c>
      <c r="B2" s="49" t="s">
        <v>139</v>
      </c>
      <c r="C2" s="67"/>
      <c r="D2" s="45"/>
      <c r="E2" s="45"/>
      <c r="F2" s="45"/>
      <c r="G2" s="45"/>
      <c r="H2" s="46"/>
      <c r="I2" s="45"/>
      <c r="J2" s="45"/>
      <c r="K2" s="45"/>
      <c r="L2" s="45"/>
      <c r="M2" s="45"/>
      <c r="N2" s="45"/>
      <c r="O2" s="45"/>
      <c r="P2" s="45"/>
    </row>
    <row r="3" spans="1:36" ht="22.5" customHeight="1" x14ac:dyDescent="0.2">
      <c r="A3" s="44" t="s">
        <v>140</v>
      </c>
      <c r="B3" s="44" t="s">
        <v>141</v>
      </c>
      <c r="C3" s="47">
        <v>517</v>
      </c>
      <c r="D3" s="47">
        <v>1003</v>
      </c>
      <c r="E3" s="47">
        <v>784</v>
      </c>
      <c r="F3" s="47">
        <v>1792</v>
      </c>
      <c r="G3" s="47">
        <v>17</v>
      </c>
      <c r="H3" s="48">
        <v>457</v>
      </c>
      <c r="I3" s="47">
        <v>7338</v>
      </c>
      <c r="J3" s="47">
        <v>4793</v>
      </c>
      <c r="K3" s="47">
        <v>625</v>
      </c>
      <c r="L3" s="47">
        <v>485</v>
      </c>
      <c r="M3" s="47">
        <v>-4878</v>
      </c>
      <c r="N3" s="47">
        <v>-6462</v>
      </c>
      <c r="O3" s="47">
        <v>167</v>
      </c>
      <c r="P3" s="47">
        <v>341</v>
      </c>
      <c r="Q3" s="47">
        <v>-1279</v>
      </c>
      <c r="R3" s="47">
        <v>-3992</v>
      </c>
      <c r="S3" s="47">
        <v>176</v>
      </c>
      <c r="T3" s="47">
        <v>1300</v>
      </c>
      <c r="U3" s="47">
        <v>438</v>
      </c>
      <c r="V3" s="47">
        <v>1350</v>
      </c>
      <c r="W3" s="47">
        <v>668</v>
      </c>
      <c r="X3" s="47">
        <v>747</v>
      </c>
      <c r="Y3" s="47">
        <v>-10433</v>
      </c>
      <c r="Z3" s="47">
        <v>-16278</v>
      </c>
      <c r="AA3" s="47">
        <v>1207</v>
      </c>
      <c r="AB3" s="47">
        <v>3651</v>
      </c>
      <c r="AC3" s="47">
        <v>-624</v>
      </c>
      <c r="AD3" s="47">
        <v>-4438</v>
      </c>
      <c r="AE3" s="47">
        <v>-3173</v>
      </c>
      <c r="AF3" s="47">
        <v>-8760</v>
      </c>
      <c r="AG3" s="53">
        <v>-12148</v>
      </c>
      <c r="AH3" s="47">
        <v>-18239</v>
      </c>
      <c r="AI3" s="47">
        <v>-2578</v>
      </c>
      <c r="AJ3" s="47">
        <v>-6865</v>
      </c>
    </row>
    <row r="4" spans="1:36" ht="10.15" customHeight="1" x14ac:dyDescent="0.2">
      <c r="A4" s="12"/>
      <c r="B4" s="49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  <c r="AE4" s="47">
        <v>0</v>
      </c>
      <c r="AF4" s="47"/>
      <c r="AG4" s="53"/>
      <c r="AH4" s="47"/>
      <c r="AI4" s="47"/>
      <c r="AJ4" s="47"/>
    </row>
    <row r="5" spans="1:36" ht="22.5" x14ac:dyDescent="0.2">
      <c r="A5" s="49" t="s">
        <v>142</v>
      </c>
      <c r="B5" s="49" t="s">
        <v>143</v>
      </c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7"/>
      <c r="AB5" s="47"/>
      <c r="AC5" s="47"/>
      <c r="AD5" s="47"/>
      <c r="AE5" s="47">
        <v>0</v>
      </c>
      <c r="AF5" s="47"/>
      <c r="AG5" s="53"/>
      <c r="AH5" s="47"/>
      <c r="AI5" s="47"/>
      <c r="AJ5" s="47"/>
    </row>
    <row r="6" spans="1:36" ht="15" customHeight="1" x14ac:dyDescent="0.2">
      <c r="A6" s="50" t="s">
        <v>415</v>
      </c>
      <c r="B6" s="50" t="s">
        <v>414</v>
      </c>
      <c r="C6" s="47">
        <v>1395</v>
      </c>
      <c r="D6" s="47">
        <v>3016</v>
      </c>
      <c r="E6" s="47">
        <v>4585</v>
      </c>
      <c r="F6" s="47">
        <v>6058</v>
      </c>
      <c r="G6" s="47">
        <v>1532</v>
      </c>
      <c r="H6" s="47">
        <v>3365</v>
      </c>
      <c r="I6" s="47">
        <v>5093</v>
      </c>
      <c r="J6" s="47">
        <v>6800</v>
      </c>
      <c r="K6" s="47">
        <v>1742</v>
      </c>
      <c r="L6" s="47">
        <v>3788</v>
      </c>
      <c r="M6" s="47">
        <v>5698</v>
      </c>
      <c r="N6" s="47">
        <v>7504</v>
      </c>
      <c r="O6" s="47">
        <v>1898</v>
      </c>
      <c r="P6" s="47">
        <v>3676</v>
      </c>
      <c r="Q6" s="47">
        <v>5712</v>
      </c>
      <c r="R6" s="47">
        <v>7286</v>
      </c>
      <c r="S6" s="47">
        <v>1829</v>
      </c>
      <c r="T6" s="47">
        <v>3620</v>
      </c>
      <c r="U6" s="47">
        <v>5444</v>
      </c>
      <c r="V6" s="47">
        <v>7279</v>
      </c>
      <c r="W6" s="47">
        <v>1820</v>
      </c>
      <c r="X6" s="47">
        <v>3793</v>
      </c>
      <c r="Y6" s="47">
        <v>5823</v>
      </c>
      <c r="Z6" s="47">
        <v>7811</v>
      </c>
      <c r="AA6" s="47">
        <v>1945</v>
      </c>
      <c r="AB6" s="47">
        <v>3890</v>
      </c>
      <c r="AC6" s="47">
        <v>5844</v>
      </c>
      <c r="AD6" s="47">
        <v>6661</v>
      </c>
      <c r="AE6" s="47">
        <v>1549</v>
      </c>
      <c r="AF6" s="47">
        <v>3301</v>
      </c>
      <c r="AG6" s="53">
        <v>4812</v>
      </c>
      <c r="AH6" s="47">
        <v>6443</v>
      </c>
      <c r="AI6" s="47">
        <v>1760</v>
      </c>
      <c r="AJ6" s="47">
        <v>3466</v>
      </c>
    </row>
    <row r="7" spans="1:36" ht="15" customHeight="1" x14ac:dyDescent="0.2">
      <c r="A7" s="50" t="s">
        <v>484</v>
      </c>
      <c r="B7" s="50" t="s">
        <v>416</v>
      </c>
      <c r="C7" s="47">
        <v>0</v>
      </c>
      <c r="D7" s="47">
        <v>0</v>
      </c>
      <c r="E7" s="47">
        <v>0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v>0</v>
      </c>
      <c r="O7" s="47">
        <v>1462</v>
      </c>
      <c r="P7" s="47">
        <v>2924</v>
      </c>
      <c r="Q7" s="47">
        <v>4400</v>
      </c>
      <c r="R7" s="47">
        <v>5492</v>
      </c>
      <c r="S7" s="47">
        <v>1444</v>
      </c>
      <c r="T7" s="47">
        <v>2998</v>
      </c>
      <c r="U7" s="47">
        <v>4497</v>
      </c>
      <c r="V7" s="47">
        <v>5995</v>
      </c>
      <c r="W7" s="47">
        <v>1522</v>
      </c>
      <c r="X7" s="47">
        <v>3043</v>
      </c>
      <c r="Y7" s="47">
        <v>4563</v>
      </c>
      <c r="Z7" s="47">
        <v>6482</v>
      </c>
      <c r="AA7" s="47">
        <v>1487</v>
      </c>
      <c r="AB7" s="47">
        <v>2975</v>
      </c>
      <c r="AC7" s="47">
        <v>4462</v>
      </c>
      <c r="AD7" s="47">
        <v>8062</v>
      </c>
      <c r="AE7" s="47">
        <v>1973</v>
      </c>
      <c r="AF7" s="47">
        <v>3954</v>
      </c>
      <c r="AG7" s="53">
        <v>5939</v>
      </c>
      <c r="AH7" s="47">
        <v>8651</v>
      </c>
      <c r="AI7" s="47">
        <v>2116</v>
      </c>
      <c r="AJ7" s="47">
        <v>4204</v>
      </c>
    </row>
    <row r="8" spans="1:36" ht="15" customHeight="1" x14ac:dyDescent="0.2">
      <c r="A8" s="50" t="s">
        <v>457</v>
      </c>
      <c r="B8" s="50" t="s">
        <v>144</v>
      </c>
      <c r="C8" s="47">
        <v>34</v>
      </c>
      <c r="D8" s="47">
        <v>48</v>
      </c>
      <c r="E8" s="47">
        <v>49</v>
      </c>
      <c r="F8" s="47">
        <v>50</v>
      </c>
      <c r="G8" s="47">
        <v>2</v>
      </c>
      <c r="H8" s="47">
        <v>0</v>
      </c>
      <c r="I8" s="47">
        <v>44</v>
      </c>
      <c r="J8" s="47">
        <v>178</v>
      </c>
      <c r="K8" s="47">
        <v>54</v>
      </c>
      <c r="L8" s="47">
        <v>88</v>
      </c>
      <c r="M8" s="47">
        <v>305</v>
      </c>
      <c r="N8" s="47">
        <v>565</v>
      </c>
      <c r="O8" s="47">
        <v>4</v>
      </c>
      <c r="P8" s="47">
        <v>4</v>
      </c>
      <c r="Q8" s="47">
        <v>4</v>
      </c>
      <c r="R8" s="47">
        <v>12</v>
      </c>
      <c r="S8" s="47">
        <v>4</v>
      </c>
      <c r="T8" s="47">
        <v>4</v>
      </c>
      <c r="U8" s="47">
        <v>4</v>
      </c>
      <c r="V8" s="47">
        <v>11</v>
      </c>
      <c r="W8" s="47">
        <v>3</v>
      </c>
      <c r="X8" s="47">
        <v>7</v>
      </c>
      <c r="Y8" s="47">
        <v>2</v>
      </c>
      <c r="Z8" s="47">
        <v>10</v>
      </c>
      <c r="AA8" s="47">
        <v>3</v>
      </c>
      <c r="AB8" s="47">
        <v>5</v>
      </c>
      <c r="AC8" s="47">
        <v>8</v>
      </c>
      <c r="AD8" s="47">
        <v>16</v>
      </c>
      <c r="AE8" s="47">
        <v>1</v>
      </c>
      <c r="AF8" s="47">
        <v>13</v>
      </c>
      <c r="AG8" s="53">
        <v>18</v>
      </c>
      <c r="AH8" s="47">
        <v>24</v>
      </c>
      <c r="AI8" s="47">
        <v>19</v>
      </c>
      <c r="AJ8" s="47">
        <v>41</v>
      </c>
    </row>
    <row r="9" spans="1:36" ht="22.5" x14ac:dyDescent="0.2">
      <c r="A9" s="50" t="s">
        <v>435</v>
      </c>
      <c r="B9" s="50" t="s">
        <v>417</v>
      </c>
      <c r="C9" s="47">
        <v>0</v>
      </c>
      <c r="D9" s="47">
        <v>0</v>
      </c>
      <c r="E9" s="47">
        <v>0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/>
      <c r="N9" s="47">
        <v>0</v>
      </c>
      <c r="O9" s="47">
        <v>0</v>
      </c>
      <c r="P9" s="47">
        <v>64</v>
      </c>
      <c r="Q9" s="47">
        <v>149</v>
      </c>
      <c r="R9" s="47">
        <v>247</v>
      </c>
      <c r="S9" s="47">
        <v>62</v>
      </c>
      <c r="T9" s="47">
        <v>123</v>
      </c>
      <c r="U9" s="47">
        <v>185</v>
      </c>
      <c r="V9" s="47">
        <v>247</v>
      </c>
      <c r="W9" s="47">
        <v>98</v>
      </c>
      <c r="X9" s="47">
        <v>281</v>
      </c>
      <c r="Y9" s="212">
        <v>422</v>
      </c>
      <c r="Z9" s="212">
        <v>562</v>
      </c>
      <c r="AA9" s="212">
        <v>141</v>
      </c>
      <c r="AB9" s="212">
        <v>292</v>
      </c>
      <c r="AC9" s="212">
        <v>443</v>
      </c>
      <c r="AD9" s="212">
        <v>589</v>
      </c>
      <c r="AE9" s="212">
        <v>144</v>
      </c>
      <c r="AF9" s="212">
        <v>295</v>
      </c>
      <c r="AG9" s="212">
        <v>450</v>
      </c>
      <c r="AH9" s="212">
        <v>657</v>
      </c>
      <c r="AI9" s="212">
        <v>172</v>
      </c>
      <c r="AJ9" s="212">
        <v>309</v>
      </c>
    </row>
    <row r="10" spans="1:36" ht="23.1" customHeight="1" x14ac:dyDescent="0.2">
      <c r="A10" s="50" t="s">
        <v>145</v>
      </c>
      <c r="B10" s="50" t="s">
        <v>418</v>
      </c>
      <c r="C10" s="47">
        <v>41</v>
      </c>
      <c r="D10" s="47">
        <v>314</v>
      </c>
      <c r="E10" s="47">
        <v>88</v>
      </c>
      <c r="F10" s="47">
        <v>559</v>
      </c>
      <c r="G10" s="47">
        <v>43</v>
      </c>
      <c r="H10" s="47">
        <v>42</v>
      </c>
      <c r="I10" s="47">
        <v>0</v>
      </c>
      <c r="J10" s="47">
        <v>41</v>
      </c>
      <c r="K10" s="47">
        <v>26</v>
      </c>
      <c r="L10" s="47">
        <v>120</v>
      </c>
      <c r="M10" s="47">
        <v>35</v>
      </c>
      <c r="N10" s="47">
        <v>52</v>
      </c>
      <c r="O10" s="47">
        <v>0</v>
      </c>
      <c r="P10" s="47">
        <v>0</v>
      </c>
      <c r="Q10" s="47">
        <v>0</v>
      </c>
      <c r="R10" s="47">
        <v>0</v>
      </c>
      <c r="S10" s="47">
        <v>0</v>
      </c>
      <c r="T10" s="47">
        <v>0</v>
      </c>
      <c r="U10" s="47">
        <v>0</v>
      </c>
      <c r="V10" s="47">
        <v>0</v>
      </c>
      <c r="W10" s="47">
        <v>0</v>
      </c>
      <c r="X10" s="47">
        <v>0</v>
      </c>
      <c r="Y10" s="47">
        <v>0</v>
      </c>
      <c r="Z10" s="47">
        <v>68</v>
      </c>
      <c r="AA10" s="47">
        <v>0</v>
      </c>
      <c r="AB10" s="47">
        <v>0</v>
      </c>
      <c r="AC10" s="47">
        <v>0</v>
      </c>
      <c r="AD10" s="53">
        <v>5</v>
      </c>
      <c r="AE10" s="53">
        <v>9</v>
      </c>
      <c r="AF10" s="53">
        <v>41</v>
      </c>
      <c r="AG10" s="53">
        <v>48</v>
      </c>
      <c r="AH10" s="53">
        <v>48</v>
      </c>
      <c r="AI10" s="53">
        <v>4</v>
      </c>
      <c r="AJ10" s="53">
        <v>4</v>
      </c>
    </row>
    <row r="11" spans="1:36" ht="23.1" customHeight="1" x14ac:dyDescent="0.2">
      <c r="A11" s="50" t="s">
        <v>146</v>
      </c>
      <c r="B11" s="50" t="s">
        <v>147</v>
      </c>
      <c r="C11" s="47">
        <v>0</v>
      </c>
      <c r="D11" s="47">
        <v>0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v>0</v>
      </c>
      <c r="O11" s="47">
        <v>0</v>
      </c>
      <c r="P11" s="47">
        <v>0</v>
      </c>
      <c r="Q11" s="47">
        <v>0</v>
      </c>
      <c r="R11" s="47">
        <v>0</v>
      </c>
      <c r="S11" s="47">
        <v>0</v>
      </c>
      <c r="T11" s="47">
        <v>0</v>
      </c>
      <c r="U11" s="47">
        <v>0</v>
      </c>
      <c r="V11" s="47">
        <v>-900</v>
      </c>
      <c r="W11" s="47">
        <v>0</v>
      </c>
      <c r="X11" s="47">
        <v>0</v>
      </c>
      <c r="Y11" s="47">
        <v>0</v>
      </c>
      <c r="Z11" s="47">
        <v>0</v>
      </c>
      <c r="AA11" s="47">
        <v>0</v>
      </c>
      <c r="AB11" s="47">
        <v>0</v>
      </c>
      <c r="AC11" s="47">
        <v>0</v>
      </c>
      <c r="AD11" s="47">
        <v>0</v>
      </c>
      <c r="AE11" s="47">
        <v>0</v>
      </c>
      <c r="AF11" s="47">
        <v>0</v>
      </c>
      <c r="AG11" s="53">
        <v>0</v>
      </c>
      <c r="AH11" s="47">
        <v>0</v>
      </c>
      <c r="AI11" s="47">
        <v>0</v>
      </c>
      <c r="AJ11" s="47">
        <v>0</v>
      </c>
    </row>
    <row r="12" spans="1:36" ht="15" customHeight="1" x14ac:dyDescent="0.2">
      <c r="A12" s="50" t="s">
        <v>148</v>
      </c>
      <c r="B12" s="50" t="s">
        <v>149</v>
      </c>
      <c r="C12" s="47">
        <v>0</v>
      </c>
      <c r="D12" s="47">
        <v>0</v>
      </c>
      <c r="E12" s="47">
        <v>-435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51">
        <v>0</v>
      </c>
      <c r="L12" s="51">
        <v>0</v>
      </c>
      <c r="M12" s="47"/>
      <c r="N12" s="47">
        <v>0</v>
      </c>
      <c r="O12" s="47">
        <v>0</v>
      </c>
      <c r="P12" s="47">
        <v>0</v>
      </c>
      <c r="Q12" s="47">
        <v>0</v>
      </c>
      <c r="R12" s="47">
        <v>0</v>
      </c>
      <c r="S12" s="47">
        <v>0</v>
      </c>
      <c r="T12" s="47">
        <v>0</v>
      </c>
      <c r="U12" s="47">
        <v>0</v>
      </c>
      <c r="V12" s="47">
        <v>0</v>
      </c>
      <c r="W12" s="47">
        <v>0</v>
      </c>
      <c r="X12" s="47">
        <v>0</v>
      </c>
      <c r="Y12" s="47">
        <v>0</v>
      </c>
      <c r="Z12" s="47">
        <v>0</v>
      </c>
      <c r="AA12" s="47">
        <v>0</v>
      </c>
      <c r="AB12" s="47">
        <v>0</v>
      </c>
      <c r="AC12" s="47">
        <v>0</v>
      </c>
      <c r="AD12" s="47">
        <v>0</v>
      </c>
      <c r="AE12" s="47">
        <v>0</v>
      </c>
      <c r="AF12" s="47">
        <v>0</v>
      </c>
      <c r="AG12" s="53">
        <v>0</v>
      </c>
      <c r="AH12" s="47">
        <v>0</v>
      </c>
      <c r="AI12" s="47">
        <v>0</v>
      </c>
      <c r="AJ12" s="47">
        <v>0</v>
      </c>
    </row>
    <row r="13" spans="1:36" ht="15" customHeight="1" x14ac:dyDescent="0.2">
      <c r="A13" s="50" t="s">
        <v>150</v>
      </c>
      <c r="B13" s="50" t="s">
        <v>433</v>
      </c>
      <c r="C13" s="47">
        <v>0</v>
      </c>
      <c r="D13" s="47">
        <v>0</v>
      </c>
      <c r="E13" s="47">
        <v>0</v>
      </c>
      <c r="F13" s="47">
        <v>227</v>
      </c>
      <c r="G13" s="47">
        <v>0</v>
      </c>
      <c r="H13" s="47">
        <v>0</v>
      </c>
      <c r="I13" s="47">
        <v>133</v>
      </c>
      <c r="J13" s="47">
        <v>-2</v>
      </c>
      <c r="K13" s="51">
        <v>0</v>
      </c>
      <c r="L13" s="51">
        <v>0</v>
      </c>
      <c r="M13" s="47">
        <v>-59</v>
      </c>
      <c r="N13" s="47">
        <v>-15</v>
      </c>
      <c r="O13" s="47">
        <v>0</v>
      </c>
      <c r="P13" s="47">
        <v>0</v>
      </c>
      <c r="Q13" s="47">
        <v>-56</v>
      </c>
      <c r="R13" s="47">
        <v>16</v>
      </c>
      <c r="S13" s="47">
        <v>-12</v>
      </c>
      <c r="T13" s="47">
        <v>-12</v>
      </c>
      <c r="U13" s="47">
        <v>-12</v>
      </c>
      <c r="V13" s="47">
        <v>21</v>
      </c>
      <c r="W13" s="47">
        <v>-12</v>
      </c>
      <c r="X13" s="47">
        <v>-22</v>
      </c>
      <c r="Y13" s="47">
        <v>-35</v>
      </c>
      <c r="Z13" s="212">
        <v>72</v>
      </c>
      <c r="AA13" s="47">
        <v>-30</v>
      </c>
      <c r="AB13" s="47">
        <v>-81</v>
      </c>
      <c r="AC13" s="47">
        <v>-56</v>
      </c>
      <c r="AD13" s="47">
        <v>-297</v>
      </c>
      <c r="AE13" s="47">
        <v>-17</v>
      </c>
      <c r="AF13" s="47">
        <v>-3</v>
      </c>
      <c r="AG13" s="47">
        <v>-52</v>
      </c>
      <c r="AH13" s="47">
        <v>-54</v>
      </c>
      <c r="AI13" s="47">
        <v>-12</v>
      </c>
      <c r="AJ13" s="47">
        <v>-409</v>
      </c>
    </row>
    <row r="14" spans="1:36" ht="15" customHeight="1" x14ac:dyDescent="0.2">
      <c r="A14" s="39" t="s">
        <v>151</v>
      </c>
      <c r="B14" s="50" t="s">
        <v>434</v>
      </c>
      <c r="C14" s="47">
        <v>-22</v>
      </c>
      <c r="D14" s="51">
        <v>0</v>
      </c>
      <c r="E14" s="51">
        <v>0</v>
      </c>
      <c r="F14" s="51">
        <v>0</v>
      </c>
      <c r="G14" s="51">
        <v>0</v>
      </c>
      <c r="H14" s="51">
        <v>0</v>
      </c>
      <c r="I14" s="51">
        <v>0</v>
      </c>
      <c r="J14" s="51">
        <v>0</v>
      </c>
      <c r="K14" s="51">
        <v>0</v>
      </c>
      <c r="L14" s="51">
        <v>-162</v>
      </c>
      <c r="M14" s="51">
        <v>-162</v>
      </c>
      <c r="N14" s="47">
        <v>0</v>
      </c>
      <c r="O14" s="47">
        <v>0</v>
      </c>
      <c r="P14" s="47">
        <v>0</v>
      </c>
      <c r="Q14" s="47">
        <v>0</v>
      </c>
      <c r="R14" s="47">
        <v>0</v>
      </c>
      <c r="S14" s="47">
        <v>0</v>
      </c>
      <c r="T14" s="47">
        <v>0</v>
      </c>
      <c r="U14" s="47">
        <v>0</v>
      </c>
      <c r="V14" s="47">
        <v>0</v>
      </c>
      <c r="W14" s="47">
        <v>0</v>
      </c>
      <c r="X14" s="47">
        <v>0</v>
      </c>
      <c r="Y14" s="47">
        <v>0</v>
      </c>
      <c r="Z14" s="47">
        <v>0</v>
      </c>
      <c r="AA14" s="47">
        <v>0</v>
      </c>
      <c r="AB14" s="47">
        <v>0</v>
      </c>
      <c r="AC14" s="47">
        <v>0</v>
      </c>
      <c r="AD14" s="47">
        <v>0</v>
      </c>
      <c r="AE14" s="47">
        <v>0</v>
      </c>
      <c r="AF14" s="47">
        <v>0</v>
      </c>
      <c r="AG14" s="47">
        <v>0</v>
      </c>
      <c r="AH14" s="47">
        <v>0</v>
      </c>
      <c r="AI14" s="47">
        <v>0</v>
      </c>
      <c r="AJ14" s="47">
        <v>0</v>
      </c>
    </row>
    <row r="15" spans="1:36" ht="15" customHeight="1" x14ac:dyDescent="0.2">
      <c r="A15" s="39" t="s">
        <v>152</v>
      </c>
      <c r="B15" s="12" t="s">
        <v>153</v>
      </c>
      <c r="C15" s="47">
        <v>0</v>
      </c>
      <c r="D15" s="51">
        <v>0</v>
      </c>
      <c r="E15" s="51">
        <v>0</v>
      </c>
      <c r="F15" s="51">
        <v>0</v>
      </c>
      <c r="G15" s="51">
        <v>0</v>
      </c>
      <c r="H15" s="51">
        <v>0</v>
      </c>
      <c r="I15" s="51">
        <v>0</v>
      </c>
      <c r="J15" s="51">
        <v>0</v>
      </c>
      <c r="K15" s="51">
        <v>0</v>
      </c>
      <c r="L15" s="51">
        <v>0</v>
      </c>
      <c r="M15" s="51">
        <v>0</v>
      </c>
      <c r="N15" s="52">
        <v>-2062</v>
      </c>
      <c r="O15" s="47">
        <v>0</v>
      </c>
      <c r="P15" s="47">
        <v>0</v>
      </c>
      <c r="Q15" s="47">
        <v>0</v>
      </c>
      <c r="R15" s="47">
        <v>0</v>
      </c>
      <c r="S15" s="47">
        <v>0</v>
      </c>
      <c r="T15" s="47">
        <v>0</v>
      </c>
      <c r="U15" s="47">
        <v>0</v>
      </c>
      <c r="V15" s="47">
        <v>0</v>
      </c>
      <c r="W15" s="47">
        <v>0</v>
      </c>
      <c r="X15" s="47">
        <v>0</v>
      </c>
      <c r="Y15" s="47">
        <v>0</v>
      </c>
      <c r="Z15" s="47">
        <v>0</v>
      </c>
      <c r="AA15" s="47">
        <v>0</v>
      </c>
      <c r="AB15" s="47">
        <v>0</v>
      </c>
      <c r="AC15" s="47">
        <v>0</v>
      </c>
      <c r="AD15" s="47">
        <v>0</v>
      </c>
      <c r="AE15" s="47">
        <v>0</v>
      </c>
      <c r="AF15" s="47">
        <v>0</v>
      </c>
      <c r="AG15" s="47">
        <v>-7301</v>
      </c>
      <c r="AH15" s="47">
        <v>-7303</v>
      </c>
      <c r="AI15" s="47">
        <v>0</v>
      </c>
      <c r="AJ15" s="53">
        <v>0</v>
      </c>
    </row>
    <row r="16" spans="1:36" ht="20.65" customHeight="1" x14ac:dyDescent="0.2">
      <c r="A16" s="39" t="s">
        <v>154</v>
      </c>
      <c r="B16" s="12" t="s">
        <v>155</v>
      </c>
      <c r="C16" s="47">
        <v>0</v>
      </c>
      <c r="D16" s="51">
        <v>0</v>
      </c>
      <c r="E16" s="51">
        <v>0</v>
      </c>
      <c r="F16" s="51">
        <v>0</v>
      </c>
      <c r="G16" s="51">
        <v>0</v>
      </c>
      <c r="H16" s="51">
        <v>0</v>
      </c>
      <c r="I16" s="51">
        <v>0</v>
      </c>
      <c r="J16" s="51">
        <v>0</v>
      </c>
      <c r="K16" s="51">
        <v>0</v>
      </c>
      <c r="L16" s="51">
        <v>0</v>
      </c>
      <c r="M16" s="51">
        <v>0</v>
      </c>
      <c r="N16" s="52">
        <v>229</v>
      </c>
      <c r="O16" s="47">
        <v>0</v>
      </c>
      <c r="P16" s="47">
        <v>0</v>
      </c>
      <c r="Q16" s="47">
        <v>0</v>
      </c>
      <c r="R16" s="47">
        <v>0</v>
      </c>
      <c r="S16" s="47">
        <v>0</v>
      </c>
      <c r="T16" s="47">
        <v>0</v>
      </c>
      <c r="U16" s="47">
        <v>0</v>
      </c>
      <c r="V16" s="47">
        <v>0</v>
      </c>
      <c r="W16" s="47">
        <v>0</v>
      </c>
      <c r="X16" s="47">
        <v>0</v>
      </c>
      <c r="Y16" s="47">
        <v>0</v>
      </c>
      <c r="Z16" s="47">
        <v>0</v>
      </c>
      <c r="AA16" s="47">
        <v>0</v>
      </c>
      <c r="AB16" s="47">
        <v>0</v>
      </c>
      <c r="AC16" s="47">
        <v>0</v>
      </c>
      <c r="AD16" s="47">
        <v>0</v>
      </c>
      <c r="AE16" s="47">
        <v>0</v>
      </c>
      <c r="AF16" s="47">
        <v>0</v>
      </c>
      <c r="AG16" s="47">
        <v>0</v>
      </c>
      <c r="AH16" s="47">
        <v>0</v>
      </c>
      <c r="AI16" s="47">
        <v>0</v>
      </c>
      <c r="AJ16" s="47">
        <v>0</v>
      </c>
    </row>
    <row r="17" spans="1:36" ht="15" customHeight="1" x14ac:dyDescent="0.2">
      <c r="A17" s="39" t="s">
        <v>485</v>
      </c>
      <c r="B17" s="50" t="s">
        <v>486</v>
      </c>
      <c r="C17" s="53">
        <v>0</v>
      </c>
      <c r="D17" s="211">
        <v>0</v>
      </c>
      <c r="E17" s="211"/>
      <c r="F17" s="53">
        <v>10</v>
      </c>
      <c r="G17" s="53">
        <v>0</v>
      </c>
      <c r="H17" s="211">
        <v>0</v>
      </c>
      <c r="I17" s="211">
        <v>0</v>
      </c>
      <c r="J17" s="211">
        <v>0</v>
      </c>
      <c r="K17" s="211">
        <v>0</v>
      </c>
      <c r="L17" s="211">
        <v>0</v>
      </c>
      <c r="M17" s="211">
        <v>0</v>
      </c>
      <c r="N17" s="237">
        <v>31</v>
      </c>
      <c r="O17" s="53">
        <v>0</v>
      </c>
      <c r="P17" s="53">
        <v>0</v>
      </c>
      <c r="Q17" s="53">
        <v>0</v>
      </c>
      <c r="R17" s="53">
        <v>182</v>
      </c>
      <c r="S17" s="53">
        <v>0</v>
      </c>
      <c r="T17" s="53">
        <v>0</v>
      </c>
      <c r="U17" s="53">
        <v>0</v>
      </c>
      <c r="V17" s="53">
        <v>237</v>
      </c>
      <c r="W17" s="53">
        <v>0</v>
      </c>
      <c r="X17" s="53">
        <v>0</v>
      </c>
      <c r="Y17" s="53">
        <v>0</v>
      </c>
      <c r="Z17" s="53">
        <v>2557</v>
      </c>
      <c r="AA17" s="53">
        <v>0</v>
      </c>
      <c r="AB17" s="53">
        <v>0</v>
      </c>
      <c r="AC17" s="53">
        <f>169+155</f>
        <v>324</v>
      </c>
      <c r="AD17" s="53">
        <v>202</v>
      </c>
      <c r="AE17" s="53">
        <v>0</v>
      </c>
      <c r="AF17" s="53">
        <v>6</v>
      </c>
      <c r="AG17" s="53">
        <v>-307</v>
      </c>
      <c r="AH17" s="53">
        <v>-189</v>
      </c>
      <c r="AI17" s="53">
        <v>1</v>
      </c>
      <c r="AJ17" s="53">
        <v>16</v>
      </c>
    </row>
    <row r="18" spans="1:36" ht="15" customHeight="1" x14ac:dyDescent="0.2">
      <c r="A18" s="39" t="s">
        <v>156</v>
      </c>
      <c r="B18" s="50" t="s">
        <v>157</v>
      </c>
      <c r="C18" s="47">
        <v>0</v>
      </c>
      <c r="D18" s="47">
        <v>0</v>
      </c>
      <c r="E18" s="47">
        <v>0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v>0</v>
      </c>
      <c r="O18" s="47">
        <v>0</v>
      </c>
      <c r="P18" s="47">
        <v>0</v>
      </c>
      <c r="Q18" s="47">
        <v>0</v>
      </c>
      <c r="R18" s="47">
        <v>2073</v>
      </c>
      <c r="S18" s="47">
        <v>0</v>
      </c>
      <c r="T18" s="47">
        <v>0</v>
      </c>
      <c r="U18" s="47">
        <v>0</v>
      </c>
      <c r="V18" s="47">
        <v>0</v>
      </c>
      <c r="W18" s="47">
        <v>0</v>
      </c>
      <c r="X18" s="47">
        <v>0</v>
      </c>
      <c r="Y18" s="47">
        <v>0</v>
      </c>
      <c r="Z18" s="47">
        <v>0</v>
      </c>
      <c r="AA18" s="47">
        <v>0</v>
      </c>
      <c r="AB18" s="47">
        <v>0</v>
      </c>
      <c r="AC18" s="47">
        <v>0</v>
      </c>
      <c r="AD18" s="47">
        <v>0</v>
      </c>
      <c r="AE18" s="47">
        <v>0</v>
      </c>
      <c r="AF18" s="47">
        <v>0</v>
      </c>
      <c r="AG18" s="47">
        <v>0</v>
      </c>
      <c r="AH18" s="212">
        <v>565</v>
      </c>
      <c r="AI18" s="47">
        <v>0</v>
      </c>
      <c r="AJ18" s="47">
        <v>0</v>
      </c>
    </row>
    <row r="19" spans="1:36" ht="15" customHeight="1" x14ac:dyDescent="0.2">
      <c r="A19" s="39" t="s">
        <v>419</v>
      </c>
      <c r="B19" s="50" t="s">
        <v>420</v>
      </c>
      <c r="C19" s="47">
        <v>40</v>
      </c>
      <c r="D19" s="47">
        <v>260</v>
      </c>
      <c r="E19" s="47">
        <v>403</v>
      </c>
      <c r="F19" s="47">
        <v>1266</v>
      </c>
      <c r="G19" s="47">
        <v>0</v>
      </c>
      <c r="H19" s="47">
        <v>0</v>
      </c>
      <c r="I19" s="47">
        <v>318</v>
      </c>
      <c r="J19" s="47">
        <v>1102</v>
      </c>
      <c r="K19" s="47">
        <v>74</v>
      </c>
      <c r="L19" s="47">
        <v>278</v>
      </c>
      <c r="M19" s="47">
        <v>971</v>
      </c>
      <c r="N19" s="52">
        <v>1590</v>
      </c>
      <c r="O19" s="47">
        <v>314</v>
      </c>
      <c r="P19" s="47">
        <v>781</v>
      </c>
      <c r="Q19" s="47">
        <v>1182</v>
      </c>
      <c r="R19" s="47">
        <v>1861</v>
      </c>
      <c r="S19" s="47">
        <v>223</v>
      </c>
      <c r="T19" s="47">
        <v>857</v>
      </c>
      <c r="U19" s="47">
        <v>1416</v>
      </c>
      <c r="V19" s="47">
        <v>2063</v>
      </c>
      <c r="W19" s="47">
        <v>303</v>
      </c>
      <c r="X19" s="47">
        <v>849</v>
      </c>
      <c r="Y19" s="53">
        <v>1377</v>
      </c>
      <c r="Z19" s="47">
        <v>4756</v>
      </c>
      <c r="AA19" s="47">
        <v>465</v>
      </c>
      <c r="AB19" s="47">
        <v>1251</v>
      </c>
      <c r="AC19" s="47">
        <v>1661</v>
      </c>
      <c r="AD19" s="47">
        <v>2150</v>
      </c>
      <c r="AE19" s="47">
        <v>165</v>
      </c>
      <c r="AF19" s="47">
        <v>428</v>
      </c>
      <c r="AG19" s="47">
        <v>680</v>
      </c>
      <c r="AH19" s="212">
        <v>978</v>
      </c>
      <c r="AI19" s="212">
        <v>236</v>
      </c>
      <c r="AJ19" s="212">
        <v>824</v>
      </c>
    </row>
    <row r="20" spans="1:36" ht="15" customHeight="1" x14ac:dyDescent="0.2">
      <c r="A20" s="39" t="s">
        <v>158</v>
      </c>
      <c r="B20" s="50" t="s">
        <v>159</v>
      </c>
      <c r="C20" s="47">
        <v>0</v>
      </c>
      <c r="D20" s="47">
        <v>0</v>
      </c>
      <c r="E20" s="47">
        <v>0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v>0</v>
      </c>
      <c r="O20" s="47">
        <v>0</v>
      </c>
      <c r="P20" s="47">
        <v>0</v>
      </c>
      <c r="Q20" s="47">
        <v>0</v>
      </c>
      <c r="R20" s="47">
        <v>0</v>
      </c>
      <c r="S20" s="47">
        <v>0</v>
      </c>
      <c r="T20" s="47">
        <v>0</v>
      </c>
      <c r="U20" s="47">
        <v>0</v>
      </c>
      <c r="V20" s="47">
        <v>0</v>
      </c>
      <c r="W20" s="47">
        <v>0</v>
      </c>
      <c r="X20" s="47">
        <v>0</v>
      </c>
      <c r="Y20" s="47">
        <v>0</v>
      </c>
      <c r="Z20" s="47">
        <v>0</v>
      </c>
      <c r="AA20" s="47">
        <v>0</v>
      </c>
      <c r="AB20" s="47">
        <v>0</v>
      </c>
      <c r="AC20" s="47">
        <v>0</v>
      </c>
      <c r="AD20" s="47">
        <v>0</v>
      </c>
      <c r="AE20" s="47">
        <v>0</v>
      </c>
      <c r="AF20" s="47">
        <v>0</v>
      </c>
      <c r="AG20" s="47">
        <v>0</v>
      </c>
      <c r="AH20" s="47">
        <v>0</v>
      </c>
      <c r="AI20" s="47">
        <v>0</v>
      </c>
      <c r="AJ20" s="47">
        <v>0</v>
      </c>
    </row>
    <row r="21" spans="1:36" x14ac:dyDescent="0.2">
      <c r="A21" s="39" t="s">
        <v>487</v>
      </c>
      <c r="B21" s="50" t="s">
        <v>488</v>
      </c>
      <c r="C21" s="47">
        <v>0</v>
      </c>
      <c r="D21" s="47">
        <v>0</v>
      </c>
      <c r="E21" s="47">
        <v>0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v>0</v>
      </c>
      <c r="O21" s="47">
        <v>0</v>
      </c>
      <c r="P21" s="47">
        <v>0</v>
      </c>
      <c r="Q21" s="47">
        <v>0</v>
      </c>
      <c r="R21" s="47">
        <v>0</v>
      </c>
      <c r="S21" s="47">
        <v>0</v>
      </c>
      <c r="T21" s="47">
        <v>0</v>
      </c>
      <c r="U21" s="47">
        <v>0</v>
      </c>
      <c r="V21" s="47">
        <v>-200</v>
      </c>
      <c r="W21" s="47">
        <v>0</v>
      </c>
      <c r="X21" s="47">
        <v>0</v>
      </c>
      <c r="Y21" s="47">
        <v>0</v>
      </c>
      <c r="Z21" s="53">
        <v>287</v>
      </c>
      <c r="AA21" s="53">
        <v>0</v>
      </c>
      <c r="AB21" s="53">
        <v>0</v>
      </c>
      <c r="AC21" s="53">
        <v>0</v>
      </c>
      <c r="AD21" s="53">
        <v>-2</v>
      </c>
      <c r="AE21" s="53">
        <v>0</v>
      </c>
      <c r="AF21" s="53">
        <v>0</v>
      </c>
      <c r="AG21" s="53">
        <v>-221</v>
      </c>
      <c r="AH21" s="53">
        <v>-17</v>
      </c>
      <c r="AI21" s="47">
        <v>0</v>
      </c>
      <c r="AJ21" s="47">
        <v>-213</v>
      </c>
    </row>
    <row r="22" spans="1:36" ht="15" customHeight="1" x14ac:dyDescent="0.2">
      <c r="A22" s="39" t="s">
        <v>160</v>
      </c>
      <c r="B22" s="50" t="s">
        <v>161</v>
      </c>
      <c r="C22" s="47">
        <v>0</v>
      </c>
      <c r="D22" s="47">
        <v>0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v>-521</v>
      </c>
      <c r="O22" s="47">
        <v>0</v>
      </c>
      <c r="P22" s="47">
        <v>0</v>
      </c>
      <c r="Q22" s="47">
        <v>0</v>
      </c>
      <c r="R22" s="47">
        <v>-616</v>
      </c>
      <c r="S22" s="47">
        <v>86</v>
      </c>
      <c r="T22" s="47">
        <v>0</v>
      </c>
      <c r="U22" s="47">
        <v>0</v>
      </c>
      <c r="V22" s="47">
        <v>-349</v>
      </c>
      <c r="W22" s="47">
        <v>-5</v>
      </c>
      <c r="X22" s="47">
        <v>-176</v>
      </c>
      <c r="Y22" s="47">
        <v>-267</v>
      </c>
      <c r="Z22" s="47">
        <v>-349</v>
      </c>
      <c r="AA22" s="47">
        <v>-81</v>
      </c>
      <c r="AB22" s="47">
        <v>-154</v>
      </c>
      <c r="AC22" s="47">
        <v>-199</v>
      </c>
      <c r="AD22" s="47">
        <v>-40</v>
      </c>
      <c r="AE22" s="47">
        <v>-15</v>
      </c>
      <c r="AF22" s="47">
        <v>-21</v>
      </c>
      <c r="AG22" s="47">
        <v>-35</v>
      </c>
      <c r="AH22" s="47">
        <v>-45</v>
      </c>
      <c r="AI22" s="47">
        <v>-8</v>
      </c>
      <c r="AJ22" s="47">
        <v>-14</v>
      </c>
    </row>
    <row r="23" spans="1:36" ht="15" customHeight="1" x14ac:dyDescent="0.2">
      <c r="A23" s="39" t="s">
        <v>162</v>
      </c>
      <c r="B23" s="50" t="s">
        <v>163</v>
      </c>
      <c r="C23" s="47">
        <v>389</v>
      </c>
      <c r="D23" s="47">
        <v>710</v>
      </c>
      <c r="E23" s="47">
        <v>1428</v>
      </c>
      <c r="F23" s="47">
        <v>2098</v>
      </c>
      <c r="G23" s="47">
        <v>251</v>
      </c>
      <c r="H23" s="47">
        <v>552</v>
      </c>
      <c r="I23" s="47">
        <v>1095</v>
      </c>
      <c r="J23" s="47">
        <v>1904</v>
      </c>
      <c r="K23" s="47">
        <v>364</v>
      </c>
      <c r="L23" s="47">
        <v>966</v>
      </c>
      <c r="M23" s="47">
        <v>1314</v>
      </c>
      <c r="N23" s="52">
        <v>2295</v>
      </c>
      <c r="O23" s="47">
        <v>534</v>
      </c>
      <c r="P23" s="47">
        <v>1068</v>
      </c>
      <c r="Q23" s="47">
        <v>1637</v>
      </c>
      <c r="R23" s="47">
        <v>2907</v>
      </c>
      <c r="S23" s="47">
        <v>704</v>
      </c>
      <c r="T23" s="47">
        <v>1682</v>
      </c>
      <c r="U23" s="47">
        <v>2559</v>
      </c>
      <c r="V23" s="47">
        <v>3798</v>
      </c>
      <c r="W23" s="47">
        <v>906</v>
      </c>
      <c r="X23" s="47">
        <v>1816</v>
      </c>
      <c r="Y23" s="47">
        <v>2811</v>
      </c>
      <c r="Z23" s="47">
        <v>3892</v>
      </c>
      <c r="AA23" s="47">
        <v>1037</v>
      </c>
      <c r="AB23" s="47">
        <v>2135</v>
      </c>
      <c r="AC23" s="47">
        <v>3342</v>
      </c>
      <c r="AD23" s="47">
        <v>4815</v>
      </c>
      <c r="AE23" s="47">
        <v>1618</v>
      </c>
      <c r="AF23" s="47">
        <v>3275.55</v>
      </c>
      <c r="AG23" s="47">
        <v>5357</v>
      </c>
      <c r="AH23" s="47">
        <v>7226</v>
      </c>
      <c r="AI23" s="47">
        <v>2005</v>
      </c>
      <c r="AJ23" s="47">
        <v>3949</v>
      </c>
    </row>
    <row r="24" spans="1:36" ht="15" customHeight="1" x14ac:dyDescent="0.2">
      <c r="A24" s="39" t="s">
        <v>421</v>
      </c>
      <c r="B24" s="50" t="s">
        <v>422</v>
      </c>
      <c r="C24" s="47">
        <v>0</v>
      </c>
      <c r="D24" s="47">
        <v>0</v>
      </c>
      <c r="E24" s="47">
        <v>0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v>0</v>
      </c>
      <c r="O24" s="47">
        <v>335</v>
      </c>
      <c r="P24" s="47">
        <v>670</v>
      </c>
      <c r="Q24" s="47">
        <v>1011</v>
      </c>
      <c r="R24" s="47">
        <v>2093</v>
      </c>
      <c r="S24" s="47">
        <v>564</v>
      </c>
      <c r="T24" s="47">
        <v>1151</v>
      </c>
      <c r="U24" s="47">
        <v>1726</v>
      </c>
      <c r="V24" s="47">
        <v>1748</v>
      </c>
      <c r="W24" s="47">
        <v>528</v>
      </c>
      <c r="X24" s="47">
        <v>1057</v>
      </c>
      <c r="Y24" s="47">
        <v>1585</v>
      </c>
      <c r="Z24" s="47">
        <v>2567</v>
      </c>
      <c r="AA24" s="47">
        <v>642</v>
      </c>
      <c r="AB24" s="47">
        <v>1283</v>
      </c>
      <c r="AC24" s="47">
        <v>1925</v>
      </c>
      <c r="AD24" s="47">
        <v>2722</v>
      </c>
      <c r="AE24" s="47">
        <v>659</v>
      </c>
      <c r="AF24" s="47">
        <v>1319</v>
      </c>
      <c r="AG24" s="47">
        <v>1978</v>
      </c>
      <c r="AH24" s="47">
        <v>3036</v>
      </c>
      <c r="AI24" s="47">
        <v>701</v>
      </c>
      <c r="AJ24" s="47">
        <v>1403</v>
      </c>
    </row>
    <row r="25" spans="1:36" ht="15" customHeight="1" x14ac:dyDescent="0.2">
      <c r="A25" s="39" t="s">
        <v>164</v>
      </c>
      <c r="B25" s="50" t="s">
        <v>165</v>
      </c>
      <c r="C25" s="47"/>
      <c r="D25" s="47">
        <v>0</v>
      </c>
      <c r="E25" s="47">
        <v>0</v>
      </c>
      <c r="F25" s="47">
        <v>-184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v>0</v>
      </c>
      <c r="O25" s="47">
        <v>0</v>
      </c>
      <c r="P25" s="47">
        <v>0</v>
      </c>
      <c r="Q25" s="47">
        <v>0</v>
      </c>
      <c r="R25" s="47">
        <v>0</v>
      </c>
      <c r="S25" s="47">
        <v>0</v>
      </c>
      <c r="T25" s="47">
        <v>0</v>
      </c>
      <c r="U25" s="47">
        <v>0</v>
      </c>
      <c r="V25" s="47">
        <v>0</v>
      </c>
      <c r="W25" s="47">
        <v>0</v>
      </c>
      <c r="X25" s="47">
        <v>0</v>
      </c>
      <c r="Y25" s="47">
        <v>0</v>
      </c>
      <c r="Z25" s="47">
        <v>0</v>
      </c>
      <c r="AA25" s="47">
        <v>0</v>
      </c>
      <c r="AB25" s="47">
        <v>0</v>
      </c>
      <c r="AC25" s="47">
        <v>0</v>
      </c>
      <c r="AD25" s="47">
        <v>0</v>
      </c>
      <c r="AE25" s="47">
        <v>0</v>
      </c>
      <c r="AF25" s="47">
        <v>0</v>
      </c>
      <c r="AG25" s="47">
        <v>0</v>
      </c>
      <c r="AH25" s="47">
        <v>0</v>
      </c>
      <c r="AI25" s="47">
        <v>0</v>
      </c>
      <c r="AJ25" s="47">
        <v>0</v>
      </c>
    </row>
    <row r="26" spans="1:36" ht="22.5" x14ac:dyDescent="0.2">
      <c r="A26" s="39" t="s">
        <v>166</v>
      </c>
      <c r="B26" s="50" t="s">
        <v>167</v>
      </c>
      <c r="C26" s="47">
        <v>0</v>
      </c>
      <c r="D26" s="47">
        <v>0</v>
      </c>
      <c r="E26" s="47">
        <v>0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-1898</v>
      </c>
      <c r="L26" s="47">
        <v>-1828</v>
      </c>
      <c r="M26" s="47">
        <v>-1828</v>
      </c>
      <c r="N26" s="47">
        <v>109</v>
      </c>
      <c r="O26" s="47">
        <v>0</v>
      </c>
      <c r="P26" s="47">
        <v>0</v>
      </c>
      <c r="Q26" s="47">
        <v>0</v>
      </c>
      <c r="R26" s="47">
        <v>0</v>
      </c>
      <c r="S26" s="47">
        <v>0</v>
      </c>
      <c r="T26" s="47">
        <v>0</v>
      </c>
      <c r="U26" s="47">
        <v>0</v>
      </c>
      <c r="V26" s="47">
        <v>0</v>
      </c>
      <c r="W26" s="47">
        <v>0</v>
      </c>
      <c r="X26" s="47">
        <v>0</v>
      </c>
      <c r="Y26" s="47">
        <v>0</v>
      </c>
      <c r="Z26" s="47">
        <v>0</v>
      </c>
      <c r="AA26" s="47">
        <v>0</v>
      </c>
      <c r="AB26" s="47">
        <v>0</v>
      </c>
      <c r="AC26" s="47">
        <v>0</v>
      </c>
      <c r="AD26" s="47">
        <v>-393</v>
      </c>
      <c r="AE26" s="47">
        <v>0</v>
      </c>
      <c r="AF26" s="47">
        <v>0</v>
      </c>
      <c r="AG26" s="47">
        <v>0</v>
      </c>
      <c r="AH26" s="47">
        <v>0</v>
      </c>
      <c r="AI26" s="47">
        <v>0</v>
      </c>
      <c r="AJ26" s="47">
        <v>0</v>
      </c>
    </row>
    <row r="27" spans="1:36" ht="22.5" x14ac:dyDescent="0.2">
      <c r="A27" s="39" t="s">
        <v>168</v>
      </c>
      <c r="B27" s="50" t="s">
        <v>169</v>
      </c>
      <c r="C27" s="47">
        <v>0</v>
      </c>
      <c r="D27" s="47">
        <v>0</v>
      </c>
      <c r="E27" s="47">
        <v>149</v>
      </c>
      <c r="F27" s="47">
        <v>868</v>
      </c>
      <c r="G27" s="47">
        <v>280</v>
      </c>
      <c r="H27" s="47">
        <v>0</v>
      </c>
      <c r="I27" s="47">
        <v>-6392</v>
      </c>
      <c r="J27" s="47">
        <v>-4159</v>
      </c>
      <c r="K27" s="47">
        <v>423</v>
      </c>
      <c r="L27" s="47">
        <v>943</v>
      </c>
      <c r="M27" s="47">
        <v>5334</v>
      </c>
      <c r="N27" s="47">
        <v>5262</v>
      </c>
      <c r="O27" s="47">
        <v>-576</v>
      </c>
      <c r="P27" s="47">
        <v>-1802</v>
      </c>
      <c r="Q27" s="47">
        <v>-1564</v>
      </c>
      <c r="R27" s="47">
        <v>-3082</v>
      </c>
      <c r="S27" s="47">
        <v>-571</v>
      </c>
      <c r="T27" s="47">
        <v>-3318</v>
      </c>
      <c r="U27" s="47">
        <v>-4179</v>
      </c>
      <c r="V27" s="47">
        <v>-5175</v>
      </c>
      <c r="W27" s="47">
        <v>-1043</v>
      </c>
      <c r="X27" s="47">
        <v>-2697</v>
      </c>
      <c r="Y27" s="47">
        <v>5850</v>
      </c>
      <c r="Z27" s="47">
        <v>5928</v>
      </c>
      <c r="AA27" s="47">
        <v>-2855</v>
      </c>
      <c r="AB27" s="47">
        <v>-6193</v>
      </c>
      <c r="AC27" s="47">
        <v>-4090</v>
      </c>
      <c r="AD27" s="47">
        <v>-2701</v>
      </c>
      <c r="AE27" s="47">
        <v>691</v>
      </c>
      <c r="AF27" s="47">
        <v>1856</v>
      </c>
      <c r="AG27" s="47">
        <v>8374</v>
      </c>
      <c r="AH27" s="47">
        <v>8960</v>
      </c>
      <c r="AI27" s="47">
        <v>-45</v>
      </c>
      <c r="AJ27" s="47">
        <v>965</v>
      </c>
    </row>
    <row r="28" spans="1:36" ht="15" customHeight="1" x14ac:dyDescent="0.2">
      <c r="A28" s="39" t="s">
        <v>423</v>
      </c>
      <c r="B28" s="50" t="s">
        <v>424</v>
      </c>
      <c r="C28" s="47">
        <v>131</v>
      </c>
      <c r="D28" s="47">
        <v>-302</v>
      </c>
      <c r="E28" s="47">
        <v>-355</v>
      </c>
      <c r="F28" s="47">
        <v>-663</v>
      </c>
      <c r="G28" s="47">
        <v>-556</v>
      </c>
      <c r="H28" s="47">
        <v>-569</v>
      </c>
      <c r="I28" s="47">
        <v>-735</v>
      </c>
      <c r="J28" s="47">
        <v>-623</v>
      </c>
      <c r="K28" s="47">
        <v>-141</v>
      </c>
      <c r="L28" s="47">
        <v>-353</v>
      </c>
      <c r="M28" s="47">
        <v>-371</v>
      </c>
      <c r="N28" s="47">
        <v>-484</v>
      </c>
      <c r="O28" s="47">
        <v>-134</v>
      </c>
      <c r="P28" s="47">
        <v>-194</v>
      </c>
      <c r="Q28" s="47">
        <v>-326</v>
      </c>
      <c r="R28" s="47">
        <v>-442</v>
      </c>
      <c r="S28" s="47">
        <v>-132</v>
      </c>
      <c r="T28" s="47">
        <v>-188</v>
      </c>
      <c r="U28" s="47">
        <v>-313</v>
      </c>
      <c r="V28" s="47">
        <v>-466</v>
      </c>
      <c r="W28" s="47">
        <v>-96</v>
      </c>
      <c r="X28" s="47">
        <v>-258</v>
      </c>
      <c r="Y28" s="47">
        <v>-402</v>
      </c>
      <c r="Z28" s="47">
        <v>-523</v>
      </c>
      <c r="AA28" s="47">
        <v>-103</v>
      </c>
      <c r="AB28" s="47">
        <v>-199</v>
      </c>
      <c r="AC28" s="47">
        <v>-353</v>
      </c>
      <c r="AD28" s="47">
        <v>-473</v>
      </c>
      <c r="AE28" s="47">
        <v>-125</v>
      </c>
      <c r="AF28" s="47">
        <v>-279</v>
      </c>
      <c r="AG28" s="47">
        <v>-434</v>
      </c>
      <c r="AH28" s="47">
        <v>-599</v>
      </c>
      <c r="AI28" s="47">
        <v>-154</v>
      </c>
      <c r="AJ28" s="47">
        <v>-284</v>
      </c>
    </row>
    <row r="29" spans="1:36" ht="15" customHeight="1" x14ac:dyDescent="0.2">
      <c r="A29" s="70" t="s">
        <v>170</v>
      </c>
      <c r="B29" s="49" t="s">
        <v>171</v>
      </c>
      <c r="C29" s="47"/>
      <c r="D29" s="47"/>
      <c r="E29" s="47"/>
      <c r="F29" s="47"/>
      <c r="G29" s="47"/>
      <c r="H29" s="47"/>
      <c r="I29" s="47"/>
      <c r="J29" s="47"/>
      <c r="K29" s="47"/>
      <c r="L29" s="47"/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7"/>
      <c r="X29" s="47"/>
      <c r="Y29" s="47"/>
      <c r="Z29" s="47"/>
      <c r="AA29" s="47"/>
      <c r="AB29" s="47"/>
      <c r="AC29" s="47"/>
      <c r="AD29" s="47"/>
      <c r="AE29" s="47"/>
      <c r="AF29" s="47"/>
      <c r="AG29" s="47"/>
      <c r="AH29" s="47"/>
      <c r="AI29" s="47"/>
      <c r="AJ29" s="47"/>
    </row>
    <row r="30" spans="1:36" ht="15" customHeight="1" x14ac:dyDescent="0.2">
      <c r="A30" s="39" t="s">
        <v>172</v>
      </c>
      <c r="B30" s="50" t="s">
        <v>173</v>
      </c>
      <c r="C30" s="47">
        <v>-1218</v>
      </c>
      <c r="D30" s="47">
        <v>-5977</v>
      </c>
      <c r="E30" s="47">
        <v>-688</v>
      </c>
      <c r="F30" s="47">
        <v>-2245</v>
      </c>
      <c r="G30" s="53">
        <v>-4776</v>
      </c>
      <c r="H30" s="47">
        <v>-13000</v>
      </c>
      <c r="I30" s="47">
        <v>444</v>
      </c>
      <c r="J30" s="47">
        <v>-6568</v>
      </c>
      <c r="K30" s="47">
        <v>-3830</v>
      </c>
      <c r="L30" s="47">
        <v>-15915</v>
      </c>
      <c r="M30" s="47">
        <v>-11237</v>
      </c>
      <c r="N30" s="47">
        <v>-10640</v>
      </c>
      <c r="O30" s="47">
        <v>-5488</v>
      </c>
      <c r="P30" s="47">
        <v>-19466</v>
      </c>
      <c r="Q30" s="47">
        <v>-8021</v>
      </c>
      <c r="R30" s="47">
        <v>2570</v>
      </c>
      <c r="S30" s="47">
        <v>-6530</v>
      </c>
      <c r="T30" s="47">
        <v>-19078</v>
      </c>
      <c r="U30" s="47">
        <v>6169</v>
      </c>
      <c r="V30" s="47">
        <v>3856</v>
      </c>
      <c r="W30" s="47">
        <v>-6544</v>
      </c>
      <c r="X30" s="47">
        <v>-18470</v>
      </c>
      <c r="Y30" s="47">
        <v>-4363</v>
      </c>
      <c r="Z30" s="47">
        <v>-9347</v>
      </c>
      <c r="AA30" s="47">
        <v>-6351</v>
      </c>
      <c r="AB30" s="47">
        <v>-18790</v>
      </c>
      <c r="AC30" s="47">
        <v>4840</v>
      </c>
      <c r="AD30" s="47">
        <v>1529</v>
      </c>
      <c r="AE30" s="47">
        <v>-5487</v>
      </c>
      <c r="AF30" s="47">
        <v>-20133.45</v>
      </c>
      <c r="AG30" s="47">
        <v>-6160</v>
      </c>
      <c r="AH30" s="47">
        <v>-11990</v>
      </c>
      <c r="AI30" s="47">
        <v>-6670</v>
      </c>
      <c r="AJ30" s="47">
        <v>-20930</v>
      </c>
    </row>
    <row r="31" spans="1:36" ht="22.5" customHeight="1" x14ac:dyDescent="0.2">
      <c r="A31" s="39" t="s">
        <v>174</v>
      </c>
      <c r="B31" s="50" t="s">
        <v>175</v>
      </c>
      <c r="C31" s="47">
        <v>-1694</v>
      </c>
      <c r="D31" s="47">
        <v>-181</v>
      </c>
      <c r="E31" s="47">
        <v>-7934</v>
      </c>
      <c r="F31" s="47">
        <v>-1289</v>
      </c>
      <c r="G31" s="47">
        <v>1760</v>
      </c>
      <c r="H31" s="47">
        <v>5621</v>
      </c>
      <c r="I31" s="47">
        <v>-1640</v>
      </c>
      <c r="J31" s="47">
        <v>3468</v>
      </c>
      <c r="K31" s="47">
        <v>-1453</v>
      </c>
      <c r="L31" s="47">
        <v>-4321</v>
      </c>
      <c r="M31" s="47">
        <v>-12420</v>
      </c>
      <c r="N31" s="47">
        <v>-2535</v>
      </c>
      <c r="O31" s="47">
        <v>-300</v>
      </c>
      <c r="P31" s="47">
        <v>-3528</v>
      </c>
      <c r="Q31" s="47">
        <v>-6690</v>
      </c>
      <c r="R31" s="47">
        <v>-1453</v>
      </c>
      <c r="S31" s="47">
        <v>-4346</v>
      </c>
      <c r="T31" s="47">
        <v>-5447</v>
      </c>
      <c r="U31" s="53">
        <v>-15166</v>
      </c>
      <c r="V31" s="47">
        <v>-784</v>
      </c>
      <c r="W31" s="47">
        <v>-3803</v>
      </c>
      <c r="X31" s="53">
        <v>-5740</v>
      </c>
      <c r="Y31" s="47">
        <v>-12155</v>
      </c>
      <c r="Z31" s="47">
        <v>2616</v>
      </c>
      <c r="AA31" s="47">
        <v>-5242</v>
      </c>
      <c r="AB31" s="47">
        <v>-4047</v>
      </c>
      <c r="AC31" s="47">
        <v>-16780</v>
      </c>
      <c r="AD31" s="47">
        <v>-1031</v>
      </c>
      <c r="AE31" s="47">
        <v>-3155</v>
      </c>
      <c r="AF31" s="47">
        <v>-5222.45</v>
      </c>
      <c r="AG31" s="47">
        <v>-15656.45</v>
      </c>
      <c r="AH31" s="47">
        <v>-4708</v>
      </c>
      <c r="AI31" s="47">
        <v>-1107</v>
      </c>
      <c r="AJ31" s="47">
        <v>178</v>
      </c>
    </row>
    <row r="32" spans="1:36" ht="15" customHeight="1" x14ac:dyDescent="0.2">
      <c r="A32" s="39" t="s">
        <v>176</v>
      </c>
      <c r="B32" s="50" t="s">
        <v>177</v>
      </c>
      <c r="C32" s="47">
        <v>1722</v>
      </c>
      <c r="D32" s="47">
        <v>3603</v>
      </c>
      <c r="E32" s="47">
        <v>-1158</v>
      </c>
      <c r="F32" s="47">
        <v>-7567</v>
      </c>
      <c r="G32" s="47">
        <v>4125</v>
      </c>
      <c r="H32" s="47">
        <v>7500</v>
      </c>
      <c r="I32" s="47">
        <v>-9721</v>
      </c>
      <c r="J32" s="47">
        <v>-6675</v>
      </c>
      <c r="K32" s="47">
        <v>3917</v>
      </c>
      <c r="L32" s="47">
        <v>8485</v>
      </c>
      <c r="M32" s="47">
        <v>-2335</v>
      </c>
      <c r="N32" s="47">
        <v>-3918</v>
      </c>
      <c r="O32" s="47">
        <v>4910</v>
      </c>
      <c r="P32" s="47">
        <v>12294</v>
      </c>
      <c r="Q32" s="47">
        <v>-5048</v>
      </c>
      <c r="R32" s="47">
        <v>-2111</v>
      </c>
      <c r="S32" s="47">
        <v>4354</v>
      </c>
      <c r="T32" s="47">
        <v>12384</v>
      </c>
      <c r="U32" s="53">
        <v>-6084</v>
      </c>
      <c r="V32" s="47">
        <v>-2425</v>
      </c>
      <c r="W32" s="47">
        <v>6728</v>
      </c>
      <c r="X32" s="47">
        <v>12341</v>
      </c>
      <c r="Y32" s="47">
        <v>-1012</v>
      </c>
      <c r="Z32" s="47">
        <v>1296</v>
      </c>
      <c r="AA32" s="47">
        <v>4947</v>
      </c>
      <c r="AB32" s="47">
        <v>10365</v>
      </c>
      <c r="AC32" s="47">
        <v>-17214</v>
      </c>
      <c r="AD32" s="47">
        <v>-13293</v>
      </c>
      <c r="AE32" s="47">
        <v>7364</v>
      </c>
      <c r="AF32" s="47">
        <v>19026.55</v>
      </c>
      <c r="AG32" s="47">
        <v>-6136.45</v>
      </c>
      <c r="AH32" s="47">
        <v>3827</v>
      </c>
      <c r="AI32" s="47">
        <v>7405</v>
      </c>
      <c r="AJ32" s="47">
        <v>13993</v>
      </c>
    </row>
    <row r="33" spans="1:36" ht="22.5" customHeight="1" thickBot="1" x14ac:dyDescent="0.25">
      <c r="A33" s="39" t="s">
        <v>178</v>
      </c>
      <c r="B33" s="50" t="s">
        <v>179</v>
      </c>
      <c r="C33" s="54">
        <v>-3075</v>
      </c>
      <c r="D33" s="54">
        <v>-228</v>
      </c>
      <c r="E33" s="54">
        <v>6831</v>
      </c>
      <c r="F33" s="54">
        <v>1723</v>
      </c>
      <c r="G33" s="54">
        <v>-1262</v>
      </c>
      <c r="H33" s="54">
        <v>3037</v>
      </c>
      <c r="I33" s="54">
        <v>8114</v>
      </c>
      <c r="J33" s="54">
        <v>5908</v>
      </c>
      <c r="K33" s="54">
        <v>-2721</v>
      </c>
      <c r="L33" s="54">
        <v>3838</v>
      </c>
      <c r="M33" s="54">
        <v>10322</v>
      </c>
      <c r="N33" s="54">
        <v>-739</v>
      </c>
      <c r="O33" s="54">
        <v>-3605</v>
      </c>
      <c r="P33" s="54">
        <v>6080</v>
      </c>
      <c r="Q33" s="54">
        <v>11522</v>
      </c>
      <c r="R33" s="54">
        <v>-3244</v>
      </c>
      <c r="S33" s="54">
        <v>390</v>
      </c>
      <c r="T33" s="54">
        <v>10065</v>
      </c>
      <c r="U33" s="209">
        <v>13284</v>
      </c>
      <c r="V33" s="54">
        <v>1912</v>
      </c>
      <c r="W33" s="54">
        <v>-771</v>
      </c>
      <c r="X33" s="54">
        <v>8420</v>
      </c>
      <c r="Y33" s="54">
        <v>10327</v>
      </c>
      <c r="Z33" s="54">
        <v>4386</v>
      </c>
      <c r="AA33" s="54">
        <v>2516</v>
      </c>
      <c r="AB33" s="54">
        <v>6153</v>
      </c>
      <c r="AC33" s="54">
        <v>12966</v>
      </c>
      <c r="AD33" s="54">
        <v>4140</v>
      </c>
      <c r="AE33" s="54">
        <v>-2182</v>
      </c>
      <c r="AF33" s="54">
        <v>2515</v>
      </c>
      <c r="AG33" s="54">
        <v>13280</v>
      </c>
      <c r="AH33" s="54">
        <v>5521</v>
      </c>
      <c r="AI33" s="54">
        <v>1209</v>
      </c>
      <c r="AJ33" s="54">
        <v>8526</v>
      </c>
    </row>
    <row r="34" spans="1:36" ht="15" customHeight="1" x14ac:dyDescent="0.2">
      <c r="A34" s="12"/>
      <c r="B34" s="50"/>
      <c r="C34" s="47">
        <v>-1740</v>
      </c>
      <c r="D34" s="47">
        <v>2266</v>
      </c>
      <c r="E34" s="47">
        <v>3747</v>
      </c>
      <c r="F34" s="47">
        <v>2703</v>
      </c>
      <c r="G34" s="47">
        <v>1416</v>
      </c>
      <c r="H34" s="47">
        <v>7005</v>
      </c>
      <c r="I34" s="47">
        <v>4091</v>
      </c>
      <c r="J34" s="47">
        <v>6167</v>
      </c>
      <c r="K34" s="47">
        <v>-2818</v>
      </c>
      <c r="L34" s="47">
        <v>-3588</v>
      </c>
      <c r="M34" s="47">
        <v>-9311</v>
      </c>
      <c r="N34" s="47">
        <v>-9739</v>
      </c>
      <c r="O34" s="47">
        <v>-479</v>
      </c>
      <c r="P34" s="47">
        <v>2911</v>
      </c>
      <c r="Q34" s="47">
        <v>2633</v>
      </c>
      <c r="R34" s="47">
        <v>9799</v>
      </c>
      <c r="S34" s="47">
        <v>-1754</v>
      </c>
      <c r="T34" s="47">
        <v>6141</v>
      </c>
      <c r="U34" s="53">
        <v>9968</v>
      </c>
      <c r="V34" s="47">
        <v>18218</v>
      </c>
      <c r="W34" s="47">
        <v>302</v>
      </c>
      <c r="X34" s="47">
        <v>4991</v>
      </c>
      <c r="Y34" s="47">
        <v>5667</v>
      </c>
      <c r="Z34" s="47">
        <v>16793</v>
      </c>
      <c r="AA34" s="47">
        <v>-272</v>
      </c>
      <c r="AB34" s="53">
        <v>2536</v>
      </c>
      <c r="AC34" s="53">
        <f t="shared" ref="AC34:AG34" si="0">+SUM(AC2:AC33)</f>
        <v>-3501</v>
      </c>
      <c r="AD34" s="53">
        <f t="shared" si="0"/>
        <v>8223</v>
      </c>
      <c r="AE34" s="53">
        <f t="shared" si="0"/>
        <v>19</v>
      </c>
      <c r="AF34" s="53">
        <f t="shared" si="0"/>
        <v>1611.1999999999971</v>
      </c>
      <c r="AG34" s="53">
        <f t="shared" si="0"/>
        <v>-7514.9000000000015</v>
      </c>
      <c r="AH34" s="53">
        <f>+SUM(AH2:AH33)</f>
        <v>2792</v>
      </c>
      <c r="AI34" s="53">
        <f>+SUM(AI2:AI33)</f>
        <v>5054</v>
      </c>
      <c r="AJ34" s="53">
        <f>+SUM(AJ2:AJ33)</f>
        <v>9163</v>
      </c>
    </row>
    <row r="35" spans="1:36" ht="15" customHeight="1" thickBot="1" x14ac:dyDescent="0.25">
      <c r="A35" s="50" t="s">
        <v>180</v>
      </c>
      <c r="B35" s="50" t="s">
        <v>425</v>
      </c>
      <c r="C35" s="54">
        <v>-283</v>
      </c>
      <c r="D35" s="54">
        <v>-522</v>
      </c>
      <c r="E35" s="54">
        <v>-1164</v>
      </c>
      <c r="F35" s="54">
        <v>-1897</v>
      </c>
      <c r="G35" s="54">
        <v>-251</v>
      </c>
      <c r="H35" s="54">
        <v>-544</v>
      </c>
      <c r="I35" s="54">
        <v>-1095</v>
      </c>
      <c r="J35" s="54">
        <v>-1802</v>
      </c>
      <c r="K35" s="54">
        <v>-344</v>
      </c>
      <c r="L35" s="54">
        <v>-946</v>
      </c>
      <c r="M35" s="54">
        <v>-1294</v>
      </c>
      <c r="N35" s="54">
        <v>-1747</v>
      </c>
      <c r="O35" s="54">
        <v>-534</v>
      </c>
      <c r="P35" s="54">
        <v>-1068</v>
      </c>
      <c r="Q35" s="54">
        <v>-1637</v>
      </c>
      <c r="R35" s="54">
        <v>-4384</v>
      </c>
      <c r="S35" s="54">
        <v>-415</v>
      </c>
      <c r="T35" s="54">
        <v>-1307</v>
      </c>
      <c r="U35" s="209">
        <v>-2184</v>
      </c>
      <c r="V35" s="54">
        <v>-4846</v>
      </c>
      <c r="W35" s="54">
        <v>-527</v>
      </c>
      <c r="X35" s="54">
        <v>-1048</v>
      </c>
      <c r="Y35" s="54">
        <v>-1518</v>
      </c>
      <c r="Z35" s="54">
        <v>-5863</v>
      </c>
      <c r="AA35" s="54">
        <v>-654</v>
      </c>
      <c r="AB35" s="209">
        <v>-1369</v>
      </c>
      <c r="AC35" s="209">
        <v>-1994</v>
      </c>
      <c r="AD35" s="209">
        <v>-7532</v>
      </c>
      <c r="AE35" s="209">
        <v>-1958</v>
      </c>
      <c r="AF35" s="209">
        <v>-3966</v>
      </c>
      <c r="AG35" s="209">
        <v>-6388</v>
      </c>
      <c r="AH35" s="209">
        <v>-10217</v>
      </c>
      <c r="AI35" s="209">
        <v>-2395</v>
      </c>
      <c r="AJ35" s="209">
        <v>-4731</v>
      </c>
    </row>
    <row r="36" spans="1:36" ht="15" customHeight="1" x14ac:dyDescent="0.2">
      <c r="A36" s="44" t="s">
        <v>181</v>
      </c>
      <c r="B36" s="44" t="s">
        <v>182</v>
      </c>
      <c r="C36" s="47">
        <v>-2023</v>
      </c>
      <c r="D36" s="47">
        <v>1744</v>
      </c>
      <c r="E36" s="47">
        <v>2583</v>
      </c>
      <c r="F36" s="47">
        <v>806</v>
      </c>
      <c r="G36" s="47">
        <v>1165</v>
      </c>
      <c r="H36" s="47">
        <v>6461</v>
      </c>
      <c r="I36" s="47">
        <v>2996</v>
      </c>
      <c r="J36" s="47">
        <v>4365</v>
      </c>
      <c r="K36" s="47">
        <v>-3162</v>
      </c>
      <c r="L36" s="47">
        <v>-4534</v>
      </c>
      <c r="M36" s="47">
        <v>-10605</v>
      </c>
      <c r="N36" s="47">
        <v>-11486</v>
      </c>
      <c r="O36" s="47">
        <v>-1013</v>
      </c>
      <c r="P36" s="47">
        <v>1843</v>
      </c>
      <c r="Q36" s="47">
        <v>996</v>
      </c>
      <c r="R36" s="47">
        <v>5415</v>
      </c>
      <c r="S36" s="47">
        <v>-2169</v>
      </c>
      <c r="T36" s="47">
        <v>4834</v>
      </c>
      <c r="U36" s="53">
        <v>7784</v>
      </c>
      <c r="V36" s="47">
        <v>13373</v>
      </c>
      <c r="W36" s="47">
        <v>-225</v>
      </c>
      <c r="X36" s="47">
        <v>3943</v>
      </c>
      <c r="Y36" s="47">
        <v>4149</v>
      </c>
      <c r="Z36" s="47">
        <v>10930</v>
      </c>
      <c r="AA36" s="47">
        <v>-926</v>
      </c>
      <c r="AB36" s="53">
        <v>1167</v>
      </c>
      <c r="AC36" s="53">
        <f>+SUM(AC34:AC35)</f>
        <v>-5495</v>
      </c>
      <c r="AD36" s="53">
        <f>+SUM(AD34:AD35)</f>
        <v>691</v>
      </c>
      <c r="AE36" s="53">
        <f>+SUM(AE34:AE35)</f>
        <v>-1939</v>
      </c>
      <c r="AF36" s="53">
        <f t="shared" ref="AF36:AG36" si="1">+SUM(AF34:AF35)</f>
        <v>-2354.8000000000029</v>
      </c>
      <c r="AG36" s="53">
        <f t="shared" si="1"/>
        <v>-13902.900000000001</v>
      </c>
      <c r="AH36" s="53">
        <f>+SUM(AH34:AH35)</f>
        <v>-7425</v>
      </c>
      <c r="AI36" s="53">
        <f>+SUM(AI34:AI35)</f>
        <v>2659</v>
      </c>
      <c r="AJ36" s="53">
        <f>+SUM(AJ34:AJ35)</f>
        <v>4432</v>
      </c>
    </row>
    <row r="37" spans="1:36" x14ac:dyDescent="0.2">
      <c r="A37" s="12"/>
      <c r="B37" s="44"/>
      <c r="C37" s="55"/>
      <c r="D37" s="56"/>
      <c r="E37" s="56"/>
      <c r="F37" s="57"/>
      <c r="G37" s="58"/>
      <c r="H37" s="56"/>
      <c r="I37" s="56"/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56"/>
      <c r="U37" s="210"/>
      <c r="V37" s="56"/>
      <c r="W37" s="56"/>
      <c r="X37" s="56"/>
      <c r="Y37" s="56"/>
      <c r="Z37" s="56"/>
      <c r="AA37" s="56"/>
      <c r="AB37" s="210"/>
      <c r="AC37" s="210"/>
      <c r="AD37" s="210"/>
      <c r="AE37" s="210"/>
      <c r="AF37" s="210"/>
      <c r="AG37" s="210"/>
      <c r="AJ37" s="212"/>
    </row>
    <row r="38" spans="1:36" ht="15" customHeight="1" x14ac:dyDescent="0.2">
      <c r="A38" s="70" t="s">
        <v>183</v>
      </c>
      <c r="B38" s="49" t="s">
        <v>184</v>
      </c>
      <c r="C38" s="55"/>
      <c r="D38" s="56"/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6"/>
      <c r="Q38" s="56"/>
      <c r="R38" s="56"/>
      <c r="S38" s="56"/>
      <c r="T38" s="56"/>
      <c r="U38" s="210"/>
      <c r="V38" s="56"/>
      <c r="W38" s="56"/>
      <c r="X38" s="56"/>
      <c r="Y38" s="56"/>
      <c r="Z38" s="56"/>
      <c r="AA38" s="56"/>
      <c r="AB38" s="210"/>
      <c r="AC38" s="210"/>
      <c r="AD38" s="210"/>
      <c r="AE38" s="210"/>
      <c r="AF38" s="210"/>
      <c r="AG38" s="210"/>
      <c r="AJ38" s="212"/>
    </row>
    <row r="39" spans="1:36" ht="15" customHeight="1" x14ac:dyDescent="0.2">
      <c r="A39" s="50" t="s">
        <v>185</v>
      </c>
      <c r="B39" s="50" t="s">
        <v>186</v>
      </c>
      <c r="C39" s="59"/>
      <c r="D39" s="51"/>
      <c r="E39" s="51">
        <v>40</v>
      </c>
      <c r="F39" s="51">
        <v>0</v>
      </c>
      <c r="G39" s="51">
        <v>0</v>
      </c>
      <c r="H39" s="47">
        <v>44</v>
      </c>
      <c r="I39" s="47">
        <v>44</v>
      </c>
      <c r="J39" s="47">
        <v>0</v>
      </c>
      <c r="K39" s="47">
        <v>0</v>
      </c>
      <c r="L39" s="47">
        <v>0</v>
      </c>
      <c r="M39" s="47">
        <v>0</v>
      </c>
      <c r="N39" s="47">
        <v>0</v>
      </c>
      <c r="O39" s="47">
        <v>0</v>
      </c>
      <c r="P39" s="47">
        <v>0</v>
      </c>
      <c r="Q39" s="47">
        <v>0</v>
      </c>
      <c r="R39" s="47">
        <v>0</v>
      </c>
      <c r="S39" s="47">
        <v>0</v>
      </c>
      <c r="T39" s="47">
        <v>0</v>
      </c>
      <c r="U39" s="53">
        <v>0</v>
      </c>
      <c r="V39" s="47">
        <v>0</v>
      </c>
      <c r="W39" s="47">
        <v>0</v>
      </c>
      <c r="X39" s="47">
        <v>0</v>
      </c>
      <c r="Y39" s="47">
        <v>0</v>
      </c>
      <c r="Z39" s="47">
        <v>0</v>
      </c>
      <c r="AA39" s="47">
        <v>0</v>
      </c>
      <c r="AB39" s="53">
        <v>0</v>
      </c>
      <c r="AC39" s="53">
        <v>0</v>
      </c>
      <c r="AD39" s="53">
        <v>0</v>
      </c>
      <c r="AE39" s="53">
        <v>0</v>
      </c>
      <c r="AF39" s="53">
        <v>0</v>
      </c>
      <c r="AG39" s="53">
        <v>0</v>
      </c>
      <c r="AH39" s="53">
        <v>0</v>
      </c>
      <c r="AI39" s="53">
        <v>0</v>
      </c>
      <c r="AJ39" s="53">
        <v>0</v>
      </c>
    </row>
    <row r="40" spans="1:36" ht="15" customHeight="1" x14ac:dyDescent="0.2">
      <c r="A40" s="50" t="s">
        <v>495</v>
      </c>
      <c r="B40" s="50" t="s">
        <v>489</v>
      </c>
      <c r="C40" s="51">
        <v>-747</v>
      </c>
      <c r="D40" s="51">
        <v>-4152</v>
      </c>
      <c r="E40" s="51">
        <v>-5608</v>
      </c>
      <c r="F40" s="51">
        <v>-4329</v>
      </c>
      <c r="G40" s="47">
        <v>-992</v>
      </c>
      <c r="H40" s="47">
        <v>-5073</v>
      </c>
      <c r="I40" s="47">
        <v>-7897</v>
      </c>
      <c r="J40" s="47">
        <v>-4950</v>
      </c>
      <c r="K40" s="47">
        <v>-546</v>
      </c>
      <c r="L40" s="51">
        <v>-2322</v>
      </c>
      <c r="M40" s="47">
        <v>-3135</v>
      </c>
      <c r="N40" s="47">
        <v>-4025</v>
      </c>
      <c r="O40" s="51">
        <v>-299</v>
      </c>
      <c r="P40" s="51">
        <v>-1404</v>
      </c>
      <c r="Q40" s="51">
        <v>-2883</v>
      </c>
      <c r="R40" s="51">
        <v>-3241</v>
      </c>
      <c r="S40" s="51">
        <v>-953</v>
      </c>
      <c r="T40" s="51">
        <v>-1705</v>
      </c>
      <c r="U40" s="211">
        <v>-4497</v>
      </c>
      <c r="V40" s="51">
        <v>-6636</v>
      </c>
      <c r="W40" s="51">
        <v>-1674</v>
      </c>
      <c r="X40" s="51">
        <v>-3190</v>
      </c>
      <c r="Y40" s="51">
        <v>-5330</v>
      </c>
      <c r="Z40" s="51">
        <v>-7015</v>
      </c>
      <c r="AA40" s="51">
        <v>-578</v>
      </c>
      <c r="AB40" s="211">
        <v>-2155</v>
      </c>
      <c r="AC40" s="211">
        <v>-4010</v>
      </c>
      <c r="AD40" s="211">
        <v>-7208</v>
      </c>
      <c r="AE40" s="211">
        <v>-2091</v>
      </c>
      <c r="AF40" s="211">
        <v>-3942</v>
      </c>
      <c r="AG40" s="211">
        <v>-5523</v>
      </c>
      <c r="AH40" s="211">
        <v>-6361</v>
      </c>
      <c r="AI40" s="211">
        <v>-1336</v>
      </c>
      <c r="AJ40" s="211">
        <v>-2004</v>
      </c>
    </row>
    <row r="41" spans="1:36" ht="15" customHeight="1" x14ac:dyDescent="0.2">
      <c r="A41" s="50" t="s">
        <v>187</v>
      </c>
      <c r="B41" s="50" t="s">
        <v>490</v>
      </c>
      <c r="C41" s="51">
        <v>0</v>
      </c>
      <c r="D41" s="47">
        <v>0</v>
      </c>
      <c r="E41" s="51">
        <v>0</v>
      </c>
      <c r="F41" s="51">
        <v>-14</v>
      </c>
      <c r="G41" s="47"/>
      <c r="H41" s="47">
        <v>-8</v>
      </c>
      <c r="I41" s="47">
        <v>0</v>
      </c>
      <c r="J41" s="47">
        <v>-17</v>
      </c>
      <c r="K41" s="47"/>
      <c r="L41" s="51"/>
      <c r="M41" s="47">
        <v>0</v>
      </c>
      <c r="N41" s="47">
        <v>-12</v>
      </c>
      <c r="O41" s="51">
        <v>0</v>
      </c>
      <c r="P41" s="47">
        <v>0</v>
      </c>
      <c r="Q41" s="47">
        <v>0</v>
      </c>
      <c r="R41" s="47">
        <v>0</v>
      </c>
      <c r="S41" s="47">
        <v>0</v>
      </c>
      <c r="T41" s="47">
        <v>0</v>
      </c>
      <c r="U41" s="53">
        <v>0</v>
      </c>
      <c r="V41" s="47">
        <v>-9</v>
      </c>
      <c r="W41" s="47">
        <v>0</v>
      </c>
      <c r="X41" s="47">
        <v>0</v>
      </c>
      <c r="Y41" s="47">
        <v>0</v>
      </c>
      <c r="Z41" s="47">
        <v>-18</v>
      </c>
      <c r="AA41" s="47">
        <v>-11</v>
      </c>
      <c r="AB41" s="53">
        <v>-31</v>
      </c>
      <c r="AC41" s="53">
        <v>-33</v>
      </c>
      <c r="AD41" s="53">
        <v>-753</v>
      </c>
      <c r="AE41" s="53">
        <v>-300</v>
      </c>
      <c r="AF41" s="53">
        <v>-391</v>
      </c>
      <c r="AG41" s="53">
        <v>-537</v>
      </c>
      <c r="AH41" s="53">
        <v>-2044</v>
      </c>
      <c r="AI41" s="53">
        <v>-252</v>
      </c>
      <c r="AJ41" s="53">
        <v>-544</v>
      </c>
    </row>
    <row r="42" spans="1:36" ht="15" customHeight="1" x14ac:dyDescent="0.2">
      <c r="A42" s="39" t="s">
        <v>426</v>
      </c>
      <c r="B42" s="50" t="s">
        <v>188</v>
      </c>
      <c r="C42" s="51">
        <v>0</v>
      </c>
      <c r="D42" s="47">
        <v>0</v>
      </c>
      <c r="E42" s="51">
        <v>0</v>
      </c>
      <c r="F42" s="51">
        <v>0</v>
      </c>
      <c r="G42" s="47">
        <v>-1321</v>
      </c>
      <c r="H42" s="47">
        <v>-478</v>
      </c>
      <c r="I42" s="47">
        <v>-478</v>
      </c>
      <c r="J42" s="47">
        <v>0</v>
      </c>
      <c r="K42" s="47">
        <v>-1768</v>
      </c>
      <c r="L42" s="51">
        <v>-1768</v>
      </c>
      <c r="M42" s="47">
        <v>-1768</v>
      </c>
      <c r="N42" s="47">
        <v>0</v>
      </c>
      <c r="O42" s="51">
        <v>0</v>
      </c>
      <c r="P42" s="47">
        <v>0</v>
      </c>
      <c r="Q42" s="47">
        <v>0</v>
      </c>
      <c r="R42" s="47">
        <v>0</v>
      </c>
      <c r="S42" s="47">
        <v>0</v>
      </c>
      <c r="T42" s="47">
        <v>0</v>
      </c>
      <c r="U42" s="53">
        <v>0</v>
      </c>
      <c r="V42" s="47">
        <v>0</v>
      </c>
      <c r="W42" s="47">
        <v>0</v>
      </c>
      <c r="X42" s="47">
        <v>-2</v>
      </c>
      <c r="Y42" s="47">
        <v>-2</v>
      </c>
      <c r="Z42" s="47">
        <v>-2</v>
      </c>
      <c r="AA42" s="47">
        <v>0</v>
      </c>
      <c r="AB42" s="53">
        <v>0</v>
      </c>
      <c r="AC42" s="53">
        <v>0</v>
      </c>
      <c r="AD42" s="53">
        <v>0</v>
      </c>
      <c r="AE42" s="53">
        <v>0</v>
      </c>
      <c r="AF42" s="53">
        <v>0</v>
      </c>
      <c r="AG42" s="53">
        <v>0</v>
      </c>
      <c r="AH42" s="53">
        <v>0</v>
      </c>
      <c r="AI42" s="53">
        <v>0</v>
      </c>
      <c r="AJ42" s="53">
        <v>0</v>
      </c>
    </row>
    <row r="43" spans="1:36" ht="15" customHeight="1" x14ac:dyDescent="0.2">
      <c r="A43" s="12" t="s">
        <v>189</v>
      </c>
      <c r="B43" s="50" t="s">
        <v>190</v>
      </c>
      <c r="C43" s="51">
        <v>0</v>
      </c>
      <c r="D43" s="47">
        <v>0</v>
      </c>
      <c r="E43" s="47">
        <v>0</v>
      </c>
      <c r="F43" s="47">
        <v>0</v>
      </c>
      <c r="G43" s="47">
        <v>0</v>
      </c>
      <c r="H43" s="47">
        <v>-887</v>
      </c>
      <c r="I43" s="47">
        <v>-887</v>
      </c>
      <c r="J43" s="47">
        <v>0</v>
      </c>
      <c r="K43" s="47">
        <v>0</v>
      </c>
      <c r="L43" s="47">
        <v>0</v>
      </c>
      <c r="M43" s="47">
        <v>0</v>
      </c>
      <c r="N43" s="47">
        <v>0</v>
      </c>
      <c r="O43" s="47">
        <v>0</v>
      </c>
      <c r="P43" s="47">
        <v>0</v>
      </c>
      <c r="Q43" s="47">
        <v>0</v>
      </c>
      <c r="R43" s="47">
        <v>0</v>
      </c>
      <c r="S43" s="47">
        <v>0</v>
      </c>
      <c r="T43" s="47">
        <v>0</v>
      </c>
      <c r="U43" s="53">
        <v>0</v>
      </c>
      <c r="V43" s="47">
        <v>0</v>
      </c>
      <c r="W43" s="47">
        <v>0</v>
      </c>
      <c r="X43" s="47">
        <v>0</v>
      </c>
      <c r="Y43" s="47">
        <v>0</v>
      </c>
      <c r="Z43" s="47">
        <v>0</v>
      </c>
      <c r="AA43" s="47">
        <v>0</v>
      </c>
      <c r="AB43" s="53">
        <v>0</v>
      </c>
      <c r="AC43" s="53">
        <v>0</v>
      </c>
      <c r="AD43" s="53">
        <v>0</v>
      </c>
      <c r="AE43" s="53">
        <v>0</v>
      </c>
      <c r="AF43" s="53">
        <v>0</v>
      </c>
      <c r="AG43" s="53">
        <v>0</v>
      </c>
      <c r="AH43" s="53">
        <v>0</v>
      </c>
      <c r="AI43" s="53">
        <v>0</v>
      </c>
      <c r="AJ43" s="53">
        <v>0</v>
      </c>
    </row>
    <row r="44" spans="1:36" ht="15" customHeight="1" x14ac:dyDescent="0.2">
      <c r="A44" s="50" t="s">
        <v>191</v>
      </c>
      <c r="B44" s="50" t="s">
        <v>491</v>
      </c>
      <c r="C44" s="51">
        <v>0</v>
      </c>
      <c r="D44" s="51">
        <v>0</v>
      </c>
      <c r="E44" s="51">
        <v>0</v>
      </c>
      <c r="F44" s="51">
        <v>0</v>
      </c>
      <c r="G44" s="47">
        <v>0</v>
      </c>
      <c r="H44" s="47">
        <v>0</v>
      </c>
      <c r="I44" s="47">
        <v>0</v>
      </c>
      <c r="J44" s="47">
        <v>-355</v>
      </c>
      <c r="K44" s="47">
        <v>0</v>
      </c>
      <c r="L44" s="47">
        <v>0</v>
      </c>
      <c r="M44" s="47">
        <v>0</v>
      </c>
      <c r="N44" s="47">
        <v>0</v>
      </c>
      <c r="O44" s="51">
        <v>0</v>
      </c>
      <c r="P44" s="47">
        <v>0</v>
      </c>
      <c r="Q44" s="47">
        <v>0</v>
      </c>
      <c r="R44" s="47">
        <v>0</v>
      </c>
      <c r="S44" s="47">
        <v>0</v>
      </c>
      <c r="T44" s="47">
        <v>0</v>
      </c>
      <c r="U44" s="53">
        <v>0</v>
      </c>
      <c r="V44" s="47">
        <v>0</v>
      </c>
      <c r="W44" s="47">
        <v>0</v>
      </c>
      <c r="X44" s="47">
        <v>0</v>
      </c>
      <c r="Y44" s="47">
        <v>0</v>
      </c>
      <c r="Z44" s="47">
        <v>0</v>
      </c>
      <c r="AA44" s="47">
        <v>0</v>
      </c>
      <c r="AB44" s="53">
        <v>0</v>
      </c>
      <c r="AC44" s="53">
        <v>0</v>
      </c>
      <c r="AD44" s="53">
        <v>0</v>
      </c>
      <c r="AE44" s="53">
        <v>0</v>
      </c>
      <c r="AF44" s="53">
        <v>0</v>
      </c>
      <c r="AG44" s="53">
        <v>0</v>
      </c>
      <c r="AH44" s="53">
        <v>0</v>
      </c>
      <c r="AI44" s="53">
        <v>0</v>
      </c>
      <c r="AJ44" s="53">
        <v>0</v>
      </c>
    </row>
    <row r="45" spans="1:36" x14ac:dyDescent="0.2">
      <c r="A45" s="50" t="s">
        <v>192</v>
      </c>
      <c r="B45" s="12" t="s">
        <v>193</v>
      </c>
      <c r="C45" s="51">
        <v>0</v>
      </c>
      <c r="D45" s="47">
        <v>0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-1321</v>
      </c>
      <c r="K45" s="47">
        <v>0</v>
      </c>
      <c r="L45" s="47">
        <v>0</v>
      </c>
      <c r="M45" s="47">
        <v>0</v>
      </c>
      <c r="N45" s="47">
        <v>-2193</v>
      </c>
      <c r="O45" s="51">
        <v>0</v>
      </c>
      <c r="P45" s="51">
        <v>0</v>
      </c>
      <c r="Q45" s="51">
        <v>0</v>
      </c>
      <c r="R45" s="51">
        <v>0</v>
      </c>
      <c r="S45" s="51">
        <v>0</v>
      </c>
      <c r="T45" s="51">
        <v>-1504</v>
      </c>
      <c r="U45" s="211">
        <v>-1504</v>
      </c>
      <c r="V45" s="51">
        <v>-1352</v>
      </c>
      <c r="W45" s="51">
        <v>0</v>
      </c>
      <c r="X45" s="47">
        <v>0</v>
      </c>
      <c r="Y45" s="47">
        <v>0</v>
      </c>
      <c r="Z45" s="47">
        <v>0</v>
      </c>
      <c r="AA45" s="47">
        <v>0</v>
      </c>
      <c r="AB45" s="53">
        <v>0</v>
      </c>
      <c r="AC45" s="53">
        <v>0</v>
      </c>
      <c r="AD45" s="53">
        <v>0</v>
      </c>
      <c r="AE45" s="53">
        <v>0</v>
      </c>
      <c r="AF45" s="53">
        <v>0</v>
      </c>
      <c r="AG45" s="53">
        <v>0</v>
      </c>
      <c r="AH45" s="53">
        <v>0</v>
      </c>
      <c r="AI45" s="53">
        <v>0</v>
      </c>
      <c r="AJ45" s="53">
        <v>0</v>
      </c>
    </row>
    <row r="46" spans="1:36" ht="15" customHeight="1" x14ac:dyDescent="0.2">
      <c r="A46" s="50" t="s">
        <v>496</v>
      </c>
      <c r="B46" s="50" t="s">
        <v>492</v>
      </c>
      <c r="C46" s="51">
        <v>22</v>
      </c>
      <c r="D46" s="51">
        <v>299</v>
      </c>
      <c r="E46" s="51">
        <v>0</v>
      </c>
      <c r="F46" s="51">
        <v>488</v>
      </c>
      <c r="G46" s="47">
        <v>0</v>
      </c>
      <c r="H46" s="47">
        <v>0</v>
      </c>
      <c r="I46" s="47">
        <v>0</v>
      </c>
      <c r="J46" s="47">
        <v>616</v>
      </c>
      <c r="K46" s="47">
        <v>67</v>
      </c>
      <c r="L46" s="51">
        <v>120</v>
      </c>
      <c r="M46" s="47">
        <v>210</v>
      </c>
      <c r="N46" s="47">
        <v>210</v>
      </c>
      <c r="O46" s="51">
        <v>0</v>
      </c>
      <c r="P46" s="47">
        <v>321</v>
      </c>
      <c r="Q46" s="47">
        <v>383</v>
      </c>
      <c r="R46" s="47">
        <v>383</v>
      </c>
      <c r="S46" s="47">
        <v>12</v>
      </c>
      <c r="T46" s="47">
        <v>54</v>
      </c>
      <c r="U46" s="53">
        <v>122</v>
      </c>
      <c r="V46" s="47">
        <v>148</v>
      </c>
      <c r="W46" s="47">
        <v>34</v>
      </c>
      <c r="X46" s="47">
        <v>94</v>
      </c>
      <c r="Y46" s="47">
        <v>138</v>
      </c>
      <c r="Z46" s="47">
        <v>194</v>
      </c>
      <c r="AA46" s="47">
        <v>65</v>
      </c>
      <c r="AB46" s="53">
        <v>120</v>
      </c>
      <c r="AC46" s="53">
        <v>285</v>
      </c>
      <c r="AD46" s="53">
        <v>730</v>
      </c>
      <c r="AE46" s="53">
        <v>25</v>
      </c>
      <c r="AF46" s="53">
        <v>15</v>
      </c>
      <c r="AG46" s="53">
        <v>80</v>
      </c>
      <c r="AH46" s="53">
        <v>82</v>
      </c>
      <c r="AI46" s="53">
        <v>34</v>
      </c>
      <c r="AJ46" s="53">
        <v>524</v>
      </c>
    </row>
    <row r="47" spans="1:36" ht="22.5" x14ac:dyDescent="0.2">
      <c r="A47" s="39" t="s">
        <v>428</v>
      </c>
      <c r="B47" s="50" t="s">
        <v>429</v>
      </c>
      <c r="C47" s="51">
        <v>0</v>
      </c>
      <c r="D47" s="51">
        <v>0</v>
      </c>
      <c r="E47" s="51">
        <v>0</v>
      </c>
      <c r="F47" s="51">
        <v>6165</v>
      </c>
      <c r="G47" s="47">
        <v>0</v>
      </c>
      <c r="H47" s="47">
        <v>0</v>
      </c>
      <c r="I47" s="47">
        <v>0</v>
      </c>
      <c r="J47" s="47">
        <v>0</v>
      </c>
      <c r="K47" s="51">
        <v>0</v>
      </c>
      <c r="L47" s="51">
        <v>500</v>
      </c>
      <c r="M47" s="47">
        <v>500</v>
      </c>
      <c r="N47" s="31"/>
      <c r="O47" s="51">
        <v>0</v>
      </c>
      <c r="P47" s="47">
        <v>0</v>
      </c>
      <c r="Q47" s="47">
        <v>0</v>
      </c>
      <c r="R47" s="47">
        <v>0</v>
      </c>
      <c r="S47" s="47">
        <v>0</v>
      </c>
      <c r="T47" s="47">
        <v>0</v>
      </c>
      <c r="U47" s="53">
        <v>0</v>
      </c>
      <c r="V47" s="47">
        <v>224</v>
      </c>
      <c r="W47" s="47">
        <v>0</v>
      </c>
      <c r="X47" s="47">
        <v>0</v>
      </c>
      <c r="Y47" s="47">
        <v>0</v>
      </c>
      <c r="Z47" s="47">
        <v>0</v>
      </c>
      <c r="AA47" s="47">
        <v>0</v>
      </c>
      <c r="AB47" s="53">
        <v>0</v>
      </c>
      <c r="AC47" s="53">
        <v>0</v>
      </c>
      <c r="AD47" s="53">
        <v>0</v>
      </c>
      <c r="AE47" s="53">
        <v>0</v>
      </c>
      <c r="AF47" s="53">
        <v>0</v>
      </c>
      <c r="AG47" s="53">
        <v>0</v>
      </c>
      <c r="AH47" s="53">
        <v>0</v>
      </c>
      <c r="AI47" s="53">
        <v>0</v>
      </c>
      <c r="AJ47" s="53">
        <v>0</v>
      </c>
    </row>
    <row r="48" spans="1:36" x14ac:dyDescent="0.2">
      <c r="A48" s="50" t="s">
        <v>194</v>
      </c>
      <c r="B48" s="66" t="s">
        <v>195</v>
      </c>
      <c r="C48" s="51">
        <v>0</v>
      </c>
      <c r="D48" s="51">
        <v>0</v>
      </c>
      <c r="E48" s="51">
        <v>0</v>
      </c>
      <c r="F48" s="51">
        <v>0</v>
      </c>
      <c r="G48" s="51">
        <v>0</v>
      </c>
      <c r="H48" s="51">
        <v>0</v>
      </c>
      <c r="I48" s="51">
        <v>0</v>
      </c>
      <c r="J48" s="51">
        <v>0</v>
      </c>
      <c r="K48" s="51">
        <v>0</v>
      </c>
      <c r="L48" s="51">
        <v>0</v>
      </c>
      <c r="M48" s="51">
        <v>0</v>
      </c>
      <c r="N48" s="47">
        <v>985</v>
      </c>
      <c r="O48" s="51">
        <v>0</v>
      </c>
      <c r="P48" s="47"/>
      <c r="Q48" s="47">
        <v>0</v>
      </c>
      <c r="R48" s="47">
        <v>0</v>
      </c>
      <c r="S48" s="47">
        <v>0</v>
      </c>
      <c r="T48" s="47">
        <v>0</v>
      </c>
      <c r="U48" s="53">
        <v>0</v>
      </c>
      <c r="V48" s="47">
        <v>0</v>
      </c>
      <c r="W48" s="47">
        <v>0</v>
      </c>
      <c r="X48" s="47">
        <v>0</v>
      </c>
      <c r="Y48" s="47">
        <v>0</v>
      </c>
      <c r="Z48" s="47">
        <v>0</v>
      </c>
      <c r="AA48" s="47">
        <v>0</v>
      </c>
      <c r="AB48" s="53">
        <v>0</v>
      </c>
      <c r="AC48" s="53">
        <v>0</v>
      </c>
      <c r="AD48" s="53">
        <v>0</v>
      </c>
      <c r="AE48" s="53">
        <v>0</v>
      </c>
      <c r="AF48" s="53">
        <v>0</v>
      </c>
      <c r="AG48" s="53">
        <v>12789</v>
      </c>
      <c r="AH48" s="53">
        <v>11911</v>
      </c>
      <c r="AI48" s="53">
        <v>0</v>
      </c>
      <c r="AJ48" s="53">
        <v>0</v>
      </c>
    </row>
    <row r="49" spans="1:36" ht="15" customHeight="1" x14ac:dyDescent="0.2">
      <c r="A49" s="50" t="s">
        <v>427</v>
      </c>
      <c r="B49" s="50" t="s">
        <v>493</v>
      </c>
      <c r="C49" s="51">
        <v>-278</v>
      </c>
      <c r="D49" s="60">
        <v>0</v>
      </c>
      <c r="E49" s="60">
        <v>0</v>
      </c>
      <c r="F49" s="60" t="s">
        <v>110</v>
      </c>
      <c r="G49" s="47">
        <v>0</v>
      </c>
      <c r="H49" s="47">
        <v>0</v>
      </c>
      <c r="I49" s="47">
        <v>0</v>
      </c>
      <c r="J49" s="47">
        <v>373</v>
      </c>
      <c r="K49" s="47">
        <v>172</v>
      </c>
      <c r="L49" s="60">
        <v>262</v>
      </c>
      <c r="M49" s="47">
        <v>65</v>
      </c>
      <c r="N49" s="47">
        <v>260</v>
      </c>
      <c r="O49" s="51">
        <v>0</v>
      </c>
      <c r="P49" s="47">
        <v>-527</v>
      </c>
      <c r="Q49" s="47">
        <v>0</v>
      </c>
      <c r="R49" s="47">
        <v>0</v>
      </c>
      <c r="S49" s="47">
        <v>0</v>
      </c>
      <c r="T49" s="47">
        <v>0</v>
      </c>
      <c r="U49" s="53">
        <v>270</v>
      </c>
      <c r="V49" s="47">
        <v>722</v>
      </c>
      <c r="W49" s="47">
        <v>195</v>
      </c>
      <c r="X49" s="47">
        <v>224</v>
      </c>
      <c r="Y49" s="47">
        <v>380</v>
      </c>
      <c r="Z49" s="47">
        <v>380</v>
      </c>
      <c r="AA49" s="47">
        <v>0</v>
      </c>
      <c r="AB49" s="53">
        <v>0</v>
      </c>
      <c r="AC49" s="53">
        <v>0</v>
      </c>
      <c r="AD49" s="53">
        <v>1831</v>
      </c>
      <c r="AE49" s="53">
        <v>354</v>
      </c>
      <c r="AF49" s="53">
        <v>354</v>
      </c>
      <c r="AG49" s="53">
        <v>827</v>
      </c>
      <c r="AH49" s="53">
        <v>827</v>
      </c>
      <c r="AI49" s="53">
        <v>0</v>
      </c>
      <c r="AJ49" s="53">
        <v>0</v>
      </c>
    </row>
    <row r="50" spans="1:36" ht="15" customHeight="1" x14ac:dyDescent="0.2">
      <c r="A50" s="50" t="s">
        <v>497</v>
      </c>
      <c r="B50" s="50" t="s">
        <v>494</v>
      </c>
      <c r="C50" s="51">
        <v>0</v>
      </c>
      <c r="D50" s="60">
        <v>0</v>
      </c>
      <c r="E50" s="61">
        <v>0</v>
      </c>
      <c r="F50" s="61" t="s">
        <v>110</v>
      </c>
      <c r="G50" s="47">
        <v>0</v>
      </c>
      <c r="H50" s="47">
        <v>0</v>
      </c>
      <c r="I50" s="47">
        <v>0</v>
      </c>
      <c r="J50" s="47">
        <v>143</v>
      </c>
      <c r="K50" s="51">
        <v>0</v>
      </c>
      <c r="L50" s="51">
        <v>0</v>
      </c>
      <c r="M50" s="60">
        <v>-810</v>
      </c>
      <c r="N50" s="51">
        <v>0</v>
      </c>
      <c r="O50" s="51">
        <v>0</v>
      </c>
      <c r="P50" s="60">
        <v>0</v>
      </c>
      <c r="Q50" s="60">
        <v>857</v>
      </c>
      <c r="R50" s="60">
        <v>857</v>
      </c>
      <c r="S50" s="47">
        <v>0</v>
      </c>
      <c r="T50" s="47">
        <v>0</v>
      </c>
      <c r="U50" s="53">
        <v>0</v>
      </c>
      <c r="V50" s="47">
        <v>0</v>
      </c>
      <c r="W50" s="47">
        <v>0</v>
      </c>
      <c r="X50" s="47">
        <v>0</v>
      </c>
      <c r="Y50" s="47">
        <v>50</v>
      </c>
      <c r="Z50" s="47">
        <v>574</v>
      </c>
      <c r="AA50" s="47">
        <v>0</v>
      </c>
      <c r="AB50" s="53">
        <v>0</v>
      </c>
      <c r="AC50" s="53">
        <v>0</v>
      </c>
      <c r="AD50" s="53">
        <v>0</v>
      </c>
      <c r="AE50" s="53">
        <v>0</v>
      </c>
      <c r="AF50" s="53">
        <v>0</v>
      </c>
      <c r="AG50" s="53">
        <v>0</v>
      </c>
      <c r="AH50" s="53">
        <v>0</v>
      </c>
      <c r="AI50" s="53">
        <v>0</v>
      </c>
      <c r="AJ50" s="53">
        <v>0</v>
      </c>
    </row>
    <row r="51" spans="1:36" ht="15" customHeight="1" thickBot="1" x14ac:dyDescent="0.25">
      <c r="A51" s="50" t="s">
        <v>207</v>
      </c>
      <c r="B51" s="62" t="s">
        <v>196</v>
      </c>
      <c r="C51" s="63">
        <v>0</v>
      </c>
      <c r="D51" s="63">
        <v>0</v>
      </c>
      <c r="E51" s="64">
        <v>298</v>
      </c>
      <c r="F51" s="63">
        <v>-880</v>
      </c>
      <c r="G51" s="54">
        <v>-132</v>
      </c>
      <c r="H51" s="54">
        <v>-431</v>
      </c>
      <c r="I51" s="54">
        <v>-234</v>
      </c>
      <c r="J51" s="54">
        <v>-1041</v>
      </c>
      <c r="K51" s="54">
        <v>-323</v>
      </c>
      <c r="L51" s="54">
        <v>-311</v>
      </c>
      <c r="M51" s="54">
        <v>0</v>
      </c>
      <c r="N51" s="54">
        <v>-1261</v>
      </c>
      <c r="O51" s="54">
        <v>-504</v>
      </c>
      <c r="P51" s="54">
        <v>0</v>
      </c>
      <c r="Q51" s="54">
        <v>-539</v>
      </c>
      <c r="R51" s="54">
        <v>-442</v>
      </c>
      <c r="S51" s="54">
        <v>0</v>
      </c>
      <c r="T51" s="54">
        <v>0</v>
      </c>
      <c r="U51" s="209">
        <v>0</v>
      </c>
      <c r="V51" s="54">
        <v>-324</v>
      </c>
      <c r="W51" s="54">
        <v>-15</v>
      </c>
      <c r="X51" s="54">
        <v>-36</v>
      </c>
      <c r="Y51" s="54">
        <v>-36</v>
      </c>
      <c r="Z51" s="54">
        <v>0</v>
      </c>
      <c r="AA51" s="54">
        <v>0</v>
      </c>
      <c r="AB51" s="209">
        <v>0</v>
      </c>
      <c r="AC51" s="209">
        <v>0</v>
      </c>
      <c r="AD51" s="209">
        <v>0</v>
      </c>
      <c r="AE51" s="209">
        <v>0</v>
      </c>
      <c r="AF51" s="209">
        <v>0</v>
      </c>
      <c r="AG51" s="209">
        <v>0</v>
      </c>
      <c r="AH51" s="209">
        <v>0</v>
      </c>
      <c r="AI51" s="209">
        <v>0</v>
      </c>
      <c r="AJ51" s="209">
        <v>0</v>
      </c>
    </row>
    <row r="52" spans="1:36" s="68" customFormat="1" ht="15" customHeight="1" x14ac:dyDescent="0.2">
      <c r="A52" s="40" t="s">
        <v>197</v>
      </c>
      <c r="B52" s="44" t="s">
        <v>198</v>
      </c>
      <c r="C52" s="47">
        <v>-1003</v>
      </c>
      <c r="D52" s="47">
        <v>-3853</v>
      </c>
      <c r="E52" s="47">
        <v>-5270</v>
      </c>
      <c r="F52" s="47">
        <v>1430</v>
      </c>
      <c r="G52" s="47">
        <v>-2445</v>
      </c>
      <c r="H52" s="47">
        <v>-6833</v>
      </c>
      <c r="I52" s="47">
        <v>-9452</v>
      </c>
      <c r="J52" s="47">
        <v>-6552</v>
      </c>
      <c r="K52" s="47">
        <v>-2398</v>
      </c>
      <c r="L52" s="47">
        <v>-3519</v>
      </c>
      <c r="M52" s="47">
        <v>-4938</v>
      </c>
      <c r="N52" s="47">
        <v>-6036</v>
      </c>
      <c r="O52" s="47">
        <v>-803</v>
      </c>
      <c r="P52" s="47">
        <v>-1610</v>
      </c>
      <c r="Q52" s="47">
        <v>-2182</v>
      </c>
      <c r="R52" s="47">
        <v>-2443</v>
      </c>
      <c r="S52" s="47">
        <v>-941</v>
      </c>
      <c r="T52" s="47">
        <v>-3155</v>
      </c>
      <c r="U52" s="53">
        <f>SUM(U40:U51)</f>
        <v>-5609</v>
      </c>
      <c r="V52" s="47">
        <v>-7227</v>
      </c>
      <c r="W52" s="47">
        <v>-1460</v>
      </c>
      <c r="X52" s="47">
        <v>-2910</v>
      </c>
      <c r="Y52" s="47">
        <v>-4800</v>
      </c>
      <c r="Z52" s="47">
        <v>-5887</v>
      </c>
      <c r="AA52" s="47">
        <v>-524</v>
      </c>
      <c r="AB52" s="53">
        <v>-2066</v>
      </c>
      <c r="AC52" s="53">
        <f>+SUM(AC40:AC51)</f>
        <v>-3758</v>
      </c>
      <c r="AD52" s="53">
        <f>+SUM(AD40:AD51)</f>
        <v>-5400</v>
      </c>
      <c r="AE52" s="53">
        <f>+SUM(AE40:AE51)</f>
        <v>-2012</v>
      </c>
      <c r="AF52" s="53">
        <f t="shared" ref="AF52:AI52" si="2">+SUM(AF40:AF51)</f>
        <v>-3964</v>
      </c>
      <c r="AG52" s="53">
        <f t="shared" si="2"/>
        <v>7636</v>
      </c>
      <c r="AH52" s="53">
        <f>+SUM(AH40:AH51)</f>
        <v>4415</v>
      </c>
      <c r="AI52" s="53">
        <f t="shared" si="2"/>
        <v>-1554</v>
      </c>
      <c r="AJ52" s="53">
        <f>+SUM(AJ40:AJ51)</f>
        <v>-2024</v>
      </c>
    </row>
    <row r="53" spans="1:36" ht="10.15" customHeight="1" x14ac:dyDescent="0.25">
      <c r="A53" s="12"/>
      <c r="B53" s="44"/>
      <c r="C53" s="55"/>
      <c r="D53" s="56"/>
      <c r="E53" s="56"/>
      <c r="F53" s="56"/>
      <c r="G53" s="47"/>
      <c r="H53" s="56"/>
      <c r="I53" s="56"/>
      <c r="J53" s="56"/>
      <c r="K53" s="56"/>
      <c r="L53" s="56"/>
      <c r="M53" s="56"/>
      <c r="N53" s="56"/>
      <c r="O53" s="56"/>
      <c r="P53" s="56"/>
      <c r="AF53"/>
      <c r="AG53" s="212"/>
      <c r="AJ53" s="212"/>
    </row>
    <row r="54" spans="1:36" ht="15" customHeight="1" x14ac:dyDescent="0.25">
      <c r="A54" s="17" t="s">
        <v>199</v>
      </c>
      <c r="B54" s="49" t="s">
        <v>200</v>
      </c>
      <c r="C54" s="55"/>
      <c r="D54" s="56"/>
      <c r="E54" s="56"/>
      <c r="F54" s="56"/>
      <c r="G54" s="56"/>
      <c r="H54" s="56"/>
      <c r="I54" s="56"/>
      <c r="J54" s="56"/>
      <c r="K54" s="56"/>
      <c r="L54" s="56"/>
      <c r="M54" s="56"/>
      <c r="N54" s="56"/>
      <c r="O54" s="56"/>
      <c r="P54" s="56"/>
      <c r="W54" s="192"/>
      <c r="X54" s="192"/>
      <c r="AF54"/>
      <c r="AG54" s="212"/>
      <c r="AJ54" s="212"/>
    </row>
    <row r="55" spans="1:36" ht="15" customHeight="1" x14ac:dyDescent="0.2">
      <c r="A55" s="12" t="s">
        <v>201</v>
      </c>
      <c r="B55" s="12" t="s">
        <v>202</v>
      </c>
      <c r="C55" s="51">
        <v>-80</v>
      </c>
      <c r="D55" s="51">
        <v>0</v>
      </c>
      <c r="E55" s="51">
        <v>-113</v>
      </c>
      <c r="F55" s="51">
        <v>0</v>
      </c>
      <c r="G55" s="56"/>
      <c r="H55" s="51">
        <v>0</v>
      </c>
      <c r="I55" s="51">
        <v>0</v>
      </c>
      <c r="J55" s="47">
        <v>0</v>
      </c>
      <c r="K55" s="51">
        <v>0</v>
      </c>
      <c r="L55" s="51">
        <v>0</v>
      </c>
      <c r="M55" s="47">
        <v>0</v>
      </c>
      <c r="N55" s="47">
        <v>0</v>
      </c>
      <c r="O55" s="47">
        <v>0</v>
      </c>
      <c r="P55" s="47">
        <v>0</v>
      </c>
      <c r="Q55" s="47">
        <v>0</v>
      </c>
      <c r="R55" s="47">
        <v>0</v>
      </c>
      <c r="S55" s="47">
        <v>0</v>
      </c>
      <c r="T55" s="47">
        <v>0</v>
      </c>
      <c r="U55" s="53">
        <v>0</v>
      </c>
      <c r="V55" s="47">
        <v>0</v>
      </c>
      <c r="W55" s="47">
        <v>0</v>
      </c>
      <c r="X55" s="47">
        <v>0</v>
      </c>
      <c r="Y55" s="47">
        <v>0</v>
      </c>
      <c r="Z55" s="47">
        <v>0</v>
      </c>
      <c r="AA55" s="47">
        <v>0</v>
      </c>
      <c r="AB55" s="53">
        <v>0</v>
      </c>
      <c r="AC55" s="53">
        <v>0</v>
      </c>
      <c r="AD55" s="53">
        <v>0</v>
      </c>
      <c r="AE55" s="53">
        <v>0</v>
      </c>
      <c r="AF55" s="53">
        <v>0</v>
      </c>
      <c r="AG55" s="53">
        <v>0</v>
      </c>
      <c r="AH55" s="53">
        <v>0</v>
      </c>
      <c r="AI55" s="53">
        <v>0</v>
      </c>
      <c r="AJ55" s="53">
        <v>0</v>
      </c>
    </row>
    <row r="56" spans="1:36" ht="15" customHeight="1" x14ac:dyDescent="0.2">
      <c r="A56" s="39" t="s">
        <v>203</v>
      </c>
      <c r="B56" s="50" t="s">
        <v>204</v>
      </c>
      <c r="C56" s="51">
        <v>0</v>
      </c>
      <c r="D56" s="51">
        <v>0</v>
      </c>
      <c r="E56" s="51">
        <v>0</v>
      </c>
      <c r="F56" s="51">
        <v>0</v>
      </c>
      <c r="G56" s="51"/>
      <c r="H56" s="51">
        <v>0</v>
      </c>
      <c r="I56" s="51">
        <v>0</v>
      </c>
      <c r="J56" s="47">
        <v>0</v>
      </c>
      <c r="K56" s="51">
        <v>0</v>
      </c>
      <c r="L56" s="51">
        <v>0</v>
      </c>
      <c r="M56" s="47">
        <v>17574</v>
      </c>
      <c r="N56" s="47">
        <v>17569</v>
      </c>
      <c r="O56" s="47">
        <v>0</v>
      </c>
      <c r="P56" s="47">
        <v>0</v>
      </c>
      <c r="Q56" s="47">
        <v>0</v>
      </c>
      <c r="R56" s="47">
        <v>0</v>
      </c>
      <c r="S56" s="47">
        <v>0</v>
      </c>
      <c r="T56" s="47">
        <v>0</v>
      </c>
      <c r="U56" s="53">
        <v>0</v>
      </c>
      <c r="V56" s="47">
        <v>0</v>
      </c>
      <c r="W56" s="47">
        <v>0</v>
      </c>
      <c r="X56" s="47">
        <v>0</v>
      </c>
      <c r="Y56" s="47">
        <v>0</v>
      </c>
      <c r="Z56" s="47">
        <v>0</v>
      </c>
      <c r="AA56" s="47">
        <v>0</v>
      </c>
      <c r="AB56" s="53">
        <v>0</v>
      </c>
      <c r="AC56" s="53">
        <v>0</v>
      </c>
      <c r="AD56" s="53">
        <v>0</v>
      </c>
      <c r="AE56" s="53">
        <v>0</v>
      </c>
      <c r="AF56" s="53">
        <v>0</v>
      </c>
      <c r="AG56" s="53">
        <v>0</v>
      </c>
      <c r="AH56" s="53">
        <v>0</v>
      </c>
      <c r="AI56" s="53">
        <v>0</v>
      </c>
      <c r="AJ56" s="53">
        <v>0</v>
      </c>
    </row>
    <row r="57" spans="1:36" ht="15" customHeight="1" x14ac:dyDescent="0.2">
      <c r="A57" s="39" t="s">
        <v>205</v>
      </c>
      <c r="B57" s="50" t="s">
        <v>206</v>
      </c>
      <c r="C57" s="47">
        <v>0</v>
      </c>
      <c r="D57" s="47">
        <v>0</v>
      </c>
      <c r="E57" s="47">
        <v>0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v>0</v>
      </c>
      <c r="O57" s="47">
        <v>0</v>
      </c>
      <c r="P57" s="47">
        <v>0</v>
      </c>
      <c r="Q57" s="47">
        <v>0</v>
      </c>
      <c r="R57" s="47">
        <v>18523</v>
      </c>
      <c r="S57" s="47">
        <v>0</v>
      </c>
      <c r="T57" s="47">
        <v>0</v>
      </c>
      <c r="U57" s="53">
        <v>0</v>
      </c>
      <c r="V57" s="47">
        <v>0</v>
      </c>
      <c r="W57" s="47">
        <v>0</v>
      </c>
      <c r="X57" s="47">
        <v>0</v>
      </c>
      <c r="Y57" s="47">
        <v>0</v>
      </c>
      <c r="Z57" s="47">
        <v>0</v>
      </c>
      <c r="AA57" s="47">
        <v>0</v>
      </c>
      <c r="AB57" s="53">
        <v>6000</v>
      </c>
      <c r="AC57" s="53">
        <v>6000</v>
      </c>
      <c r="AD57" s="53">
        <v>6000</v>
      </c>
      <c r="AE57" s="53">
        <v>5880</v>
      </c>
      <c r="AF57" s="53">
        <v>5899</v>
      </c>
      <c r="AG57" s="53">
        <v>5918</v>
      </c>
      <c r="AH57" s="53">
        <v>5880</v>
      </c>
      <c r="AI57" s="53">
        <v>0</v>
      </c>
      <c r="AJ57" s="53">
        <v>3770</v>
      </c>
    </row>
    <row r="58" spans="1:36" ht="15" customHeight="1" x14ac:dyDescent="0.2">
      <c r="A58" s="12" t="s">
        <v>498</v>
      </c>
      <c r="B58" s="50" t="s">
        <v>537</v>
      </c>
      <c r="C58" s="51">
        <v>-5776</v>
      </c>
      <c r="D58" s="51">
        <v>-6813</v>
      </c>
      <c r="E58" s="51">
        <v>-8263</v>
      </c>
      <c r="F58" s="51">
        <v>-19101</v>
      </c>
      <c r="G58" s="47">
        <v>-1866</v>
      </c>
      <c r="H58" s="47">
        <v>-5291</v>
      </c>
      <c r="I58" s="51">
        <v>-4150</v>
      </c>
      <c r="J58" s="47">
        <v>-5921</v>
      </c>
      <c r="K58" s="51">
        <v>-11568</v>
      </c>
      <c r="L58" s="51">
        <v>-13451</v>
      </c>
      <c r="M58" s="47">
        <v>-15776</v>
      </c>
      <c r="N58" s="47">
        <v>-18450</v>
      </c>
      <c r="O58" s="47">
        <v>-1264</v>
      </c>
      <c r="P58" s="47">
        <v>-1604</v>
      </c>
      <c r="Q58" s="47">
        <v>-2741</v>
      </c>
      <c r="R58" s="47">
        <v>-11899</v>
      </c>
      <c r="S58" s="47">
        <v>-920</v>
      </c>
      <c r="T58" s="47">
        <v>-1576</v>
      </c>
      <c r="U58" s="53">
        <v>-2575</v>
      </c>
      <c r="V58" s="47">
        <v>-32410</v>
      </c>
      <c r="W58" s="47">
        <v>-3460</v>
      </c>
      <c r="X58" s="47">
        <v>-7383</v>
      </c>
      <c r="Y58" s="47">
        <v>-9751</v>
      </c>
      <c r="Z58" s="47">
        <v>-13948</v>
      </c>
      <c r="AA58" s="47">
        <v>-922</v>
      </c>
      <c r="AB58" s="53">
        <v>-3150</v>
      </c>
      <c r="AC58" s="53">
        <v>-2345</v>
      </c>
      <c r="AD58" s="53">
        <v>-4057</v>
      </c>
      <c r="AE58" s="53">
        <v>-2698</v>
      </c>
      <c r="AF58" s="53">
        <v>-3632</v>
      </c>
      <c r="AG58" s="53">
        <v>-4109</v>
      </c>
      <c r="AH58" s="53">
        <v>-8329</v>
      </c>
      <c r="AI58" s="53">
        <v>-3013</v>
      </c>
      <c r="AJ58" s="53">
        <v>-6709</v>
      </c>
    </row>
    <row r="59" spans="1:36" ht="15" customHeight="1" x14ac:dyDescent="0.2">
      <c r="A59" s="12" t="s">
        <v>499</v>
      </c>
      <c r="B59" s="50" t="s">
        <v>538</v>
      </c>
      <c r="C59" s="51">
        <v>6033</v>
      </c>
      <c r="D59" s="60">
        <v>6834</v>
      </c>
      <c r="E59" s="51">
        <v>7134</v>
      </c>
      <c r="F59" s="51">
        <v>17352</v>
      </c>
      <c r="G59" s="47">
        <v>3674</v>
      </c>
      <c r="H59" s="47">
        <v>4489</v>
      </c>
      <c r="I59" s="51">
        <v>9398</v>
      </c>
      <c r="J59" s="47">
        <v>12130</v>
      </c>
      <c r="K59" s="51">
        <v>15000</v>
      </c>
      <c r="L59" s="51">
        <v>18820</v>
      </c>
      <c r="M59" s="47">
        <v>19190</v>
      </c>
      <c r="N59" s="47">
        <v>21199</v>
      </c>
      <c r="O59" s="47">
        <v>1440</v>
      </c>
      <c r="P59" s="47">
        <v>3730</v>
      </c>
      <c r="Q59" s="47">
        <v>3730</v>
      </c>
      <c r="R59" s="47">
        <v>3730</v>
      </c>
      <c r="S59" s="47">
        <v>2000</v>
      </c>
      <c r="T59" s="47">
        <v>4600</v>
      </c>
      <c r="U59" s="53">
        <v>5739</v>
      </c>
      <c r="V59" s="47">
        <v>36681</v>
      </c>
      <c r="W59" s="47">
        <v>6087</v>
      </c>
      <c r="X59" s="47">
        <v>11282</v>
      </c>
      <c r="Y59" s="47">
        <v>15785</v>
      </c>
      <c r="Z59" s="47">
        <v>18789</v>
      </c>
      <c r="AA59" s="47">
        <v>2826</v>
      </c>
      <c r="AB59" s="53">
        <v>3160</v>
      </c>
      <c r="AC59" s="53">
        <v>9628</v>
      </c>
      <c r="AD59" s="53">
        <v>10096</v>
      </c>
      <c r="AE59" s="53">
        <v>905</v>
      </c>
      <c r="AF59" s="53">
        <v>4080</v>
      </c>
      <c r="AG59" s="53">
        <v>7413</v>
      </c>
      <c r="AH59" s="53">
        <v>15944</v>
      </c>
      <c r="AI59" s="53">
        <v>1768</v>
      </c>
      <c r="AJ59" s="53">
        <v>2166</v>
      </c>
    </row>
    <row r="60" spans="1:36" ht="15" customHeight="1" x14ac:dyDescent="0.2">
      <c r="A60" s="12" t="s">
        <v>500</v>
      </c>
      <c r="B60" s="50" t="s">
        <v>430</v>
      </c>
      <c r="C60" s="51">
        <v>0</v>
      </c>
      <c r="D60" s="51">
        <v>0</v>
      </c>
      <c r="E60" s="51">
        <v>-1016</v>
      </c>
      <c r="F60" s="51">
        <v>-851</v>
      </c>
      <c r="G60" s="47">
        <v>-1305</v>
      </c>
      <c r="H60" s="47">
        <v>-1941</v>
      </c>
      <c r="I60" s="60">
        <v>-2091</v>
      </c>
      <c r="J60" s="47">
        <v>-1547</v>
      </c>
      <c r="K60" s="60">
        <v>3000</v>
      </c>
      <c r="L60" s="60">
        <v>3587</v>
      </c>
      <c r="M60" s="47">
        <v>0</v>
      </c>
      <c r="N60" s="47">
        <v>4000</v>
      </c>
      <c r="O60" s="47">
        <v>1500</v>
      </c>
      <c r="P60" s="47">
        <v>500</v>
      </c>
      <c r="Q60" s="47">
        <v>440</v>
      </c>
      <c r="R60" s="47">
        <f>-6420+2500</f>
        <v>-3920</v>
      </c>
      <c r="S60" s="47">
        <v>-214</v>
      </c>
      <c r="T60" s="47">
        <v>-3553</v>
      </c>
      <c r="U60" s="53">
        <v>-3553</v>
      </c>
      <c r="V60" s="47">
        <v>-3588</v>
      </c>
      <c r="W60" s="47">
        <v>0</v>
      </c>
      <c r="X60" s="47">
        <v>0</v>
      </c>
      <c r="Y60" s="47">
        <v>-49</v>
      </c>
      <c r="Z60" s="47">
        <v>-753</v>
      </c>
      <c r="AA60" s="47">
        <v>0</v>
      </c>
      <c r="AB60" s="53">
        <v>0</v>
      </c>
      <c r="AC60" s="53">
        <v>0</v>
      </c>
      <c r="AD60" s="53">
        <v>0</v>
      </c>
      <c r="AE60" s="53">
        <v>0</v>
      </c>
      <c r="AF60" s="53">
        <v>0</v>
      </c>
      <c r="AG60" s="53">
        <v>0</v>
      </c>
      <c r="AH60" s="53">
        <v>0</v>
      </c>
      <c r="AI60" s="53">
        <v>0</v>
      </c>
      <c r="AJ60" s="53">
        <v>0</v>
      </c>
    </row>
    <row r="61" spans="1:36" ht="15" customHeight="1" x14ac:dyDescent="0.2">
      <c r="A61" s="12" t="s">
        <v>207</v>
      </c>
      <c r="B61" s="62" t="s">
        <v>208</v>
      </c>
      <c r="C61" s="51">
        <v>0</v>
      </c>
      <c r="D61" s="65">
        <v>-716</v>
      </c>
      <c r="E61" s="47">
        <v>0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v>0</v>
      </c>
      <c r="O61" s="47">
        <v>0</v>
      </c>
      <c r="P61" s="47">
        <v>0</v>
      </c>
      <c r="Q61" s="47">
        <v>0</v>
      </c>
      <c r="R61" s="47">
        <v>0</v>
      </c>
      <c r="S61" s="47">
        <v>0</v>
      </c>
      <c r="T61" s="47">
        <v>0</v>
      </c>
      <c r="U61" s="53">
        <v>0</v>
      </c>
      <c r="V61" s="47">
        <v>0</v>
      </c>
      <c r="W61" s="47">
        <v>0</v>
      </c>
      <c r="X61" s="47">
        <v>0</v>
      </c>
      <c r="Y61" s="47">
        <v>0</v>
      </c>
      <c r="Z61" s="47">
        <v>0</v>
      </c>
      <c r="AA61" s="47">
        <v>0</v>
      </c>
      <c r="AB61" s="53">
        <v>0</v>
      </c>
      <c r="AC61" s="53">
        <v>0</v>
      </c>
      <c r="AD61" s="53">
        <v>0</v>
      </c>
      <c r="AE61" s="53">
        <v>0</v>
      </c>
      <c r="AF61" s="53">
        <v>0</v>
      </c>
      <c r="AG61" s="53">
        <v>0</v>
      </c>
      <c r="AH61" s="53">
        <v>0</v>
      </c>
      <c r="AI61" s="53">
        <v>0</v>
      </c>
      <c r="AJ61" s="53">
        <v>0</v>
      </c>
    </row>
    <row r="62" spans="1:36" ht="15" customHeight="1" x14ac:dyDescent="0.2">
      <c r="A62" s="12" t="s">
        <v>501</v>
      </c>
      <c r="B62" s="62" t="s">
        <v>539</v>
      </c>
      <c r="C62" s="51"/>
      <c r="D62" s="65"/>
      <c r="E62" s="47"/>
      <c r="F62" s="47"/>
      <c r="G62" s="47"/>
      <c r="H62" s="47"/>
      <c r="I62" s="47"/>
      <c r="J62" s="47"/>
      <c r="K62" s="47"/>
      <c r="L62" s="47"/>
      <c r="M62" s="47"/>
      <c r="N62" s="47"/>
      <c r="O62" s="47"/>
      <c r="P62" s="47"/>
      <c r="Q62" s="47"/>
      <c r="R62" s="47"/>
      <c r="S62" s="47"/>
      <c r="T62" s="47"/>
      <c r="U62" s="53"/>
      <c r="V62" s="47"/>
      <c r="W62" s="47"/>
      <c r="X62" s="47"/>
      <c r="Y62" s="47"/>
      <c r="Z62" s="47"/>
      <c r="AA62" s="47"/>
      <c r="AB62" s="53"/>
      <c r="AC62" s="53"/>
      <c r="AD62" s="53">
        <v>11515</v>
      </c>
      <c r="AE62" s="53">
        <v>3020</v>
      </c>
      <c r="AF62" s="53">
        <v>8401</v>
      </c>
      <c r="AG62" s="53">
        <v>12020</v>
      </c>
      <c r="AH62" s="53">
        <v>7042</v>
      </c>
      <c r="AI62" s="53">
        <v>641</v>
      </c>
      <c r="AJ62" s="53">
        <v>2232</v>
      </c>
    </row>
    <row r="63" spans="1:36" ht="21" customHeight="1" x14ac:dyDescent="0.2">
      <c r="A63" s="12" t="s">
        <v>502</v>
      </c>
      <c r="B63" s="62" t="s">
        <v>540</v>
      </c>
      <c r="C63" s="51"/>
      <c r="D63" s="65"/>
      <c r="E63" s="47"/>
      <c r="F63" s="47"/>
      <c r="G63" s="47"/>
      <c r="H63" s="47"/>
      <c r="I63" s="47"/>
      <c r="J63" s="47"/>
      <c r="K63" s="47"/>
      <c r="L63" s="47"/>
      <c r="M63" s="47"/>
      <c r="N63" s="47"/>
      <c r="O63" s="47"/>
      <c r="P63" s="47"/>
      <c r="Q63" s="47"/>
      <c r="R63" s="47"/>
      <c r="S63" s="47"/>
      <c r="T63" s="47"/>
      <c r="U63" s="53"/>
      <c r="V63" s="47"/>
      <c r="W63" s="47"/>
      <c r="X63" s="47"/>
      <c r="Y63" s="47"/>
      <c r="Z63" s="47"/>
      <c r="AA63" s="47"/>
      <c r="AB63" s="53"/>
      <c r="AC63" s="53"/>
      <c r="AD63" s="53">
        <v>-10685</v>
      </c>
      <c r="AE63" s="53">
        <v>-3921</v>
      </c>
      <c r="AF63" s="53">
        <v>-8471</v>
      </c>
      <c r="AG63" s="53">
        <v>-12933</v>
      </c>
      <c r="AH63" s="53">
        <v>-9139</v>
      </c>
      <c r="AI63" s="53">
        <v>-1336</v>
      </c>
      <c r="AJ63" s="53">
        <v>-2517</v>
      </c>
    </row>
    <row r="64" spans="1:36" ht="15" customHeight="1" thickBot="1" x14ac:dyDescent="0.25">
      <c r="A64" s="12" t="s">
        <v>431</v>
      </c>
      <c r="B64" s="50" t="s">
        <v>432</v>
      </c>
      <c r="C64" s="63">
        <v>-684</v>
      </c>
      <c r="D64" s="63">
        <v>805</v>
      </c>
      <c r="E64" s="63">
        <v>1529</v>
      </c>
      <c r="F64" s="63">
        <v>-2054</v>
      </c>
      <c r="G64" s="54">
        <v>-450</v>
      </c>
      <c r="H64" s="54">
        <v>1823</v>
      </c>
      <c r="I64" s="63">
        <v>1974</v>
      </c>
      <c r="J64" s="54">
        <v>-3504</v>
      </c>
      <c r="K64" s="54">
        <v>-451</v>
      </c>
      <c r="L64" s="63">
        <v>-651</v>
      </c>
      <c r="M64" s="54">
        <v>-2405</v>
      </c>
      <c r="N64" s="54">
        <v>-5135</v>
      </c>
      <c r="O64" s="54">
        <v>-748</v>
      </c>
      <c r="P64" s="54">
        <v>-4269</v>
      </c>
      <c r="Q64" s="54">
        <v>-1714</v>
      </c>
      <c r="R64" s="54">
        <v>-7953</v>
      </c>
      <c r="S64" s="54">
        <v>-587</v>
      </c>
      <c r="T64" s="54">
        <v>-3828</v>
      </c>
      <c r="U64" s="209">
        <v>-2091</v>
      </c>
      <c r="V64" s="54">
        <v>-8022</v>
      </c>
      <c r="W64" s="54">
        <v>-901</v>
      </c>
      <c r="X64" s="54">
        <v>-4138</v>
      </c>
      <c r="Y64" s="54">
        <v>-6509</v>
      </c>
      <c r="Z64" s="54">
        <v>-9226</v>
      </c>
      <c r="AA64" s="54">
        <v>-707</v>
      </c>
      <c r="AB64" s="209">
        <v>-3102</v>
      </c>
      <c r="AC64" s="209">
        <v>-5101</v>
      </c>
      <c r="AD64" s="209">
        <v>-7269</v>
      </c>
      <c r="AE64" s="209">
        <v>-1774</v>
      </c>
      <c r="AF64" s="209">
        <v>-2178</v>
      </c>
      <c r="AG64" s="209">
        <v>-3818</v>
      </c>
      <c r="AH64" s="209">
        <v>-8270</v>
      </c>
      <c r="AI64" s="209">
        <v>-1900</v>
      </c>
      <c r="AJ64" s="209">
        <v>-3704</v>
      </c>
    </row>
    <row r="65" spans="1:36" ht="15" customHeight="1" x14ac:dyDescent="0.2">
      <c r="A65" s="40" t="s">
        <v>209</v>
      </c>
      <c r="B65" s="44" t="s">
        <v>210</v>
      </c>
      <c r="C65" s="47">
        <v>-507</v>
      </c>
      <c r="D65" s="47">
        <v>110</v>
      </c>
      <c r="E65" s="47">
        <v>-749</v>
      </c>
      <c r="F65" s="47">
        <v>-4654</v>
      </c>
      <c r="G65" s="47">
        <v>53</v>
      </c>
      <c r="H65" s="47">
        <v>-920</v>
      </c>
      <c r="I65" s="47">
        <v>5131</v>
      </c>
      <c r="J65" s="47">
        <v>1158</v>
      </c>
      <c r="K65" s="47">
        <v>5981</v>
      </c>
      <c r="L65" s="47">
        <v>8305</v>
      </c>
      <c r="M65" s="47">
        <v>18583</v>
      </c>
      <c r="N65" s="47">
        <v>19183</v>
      </c>
      <c r="O65" s="47">
        <v>928</v>
      </c>
      <c r="P65" s="47">
        <v>-1643</v>
      </c>
      <c r="Q65" s="47">
        <v>-285</v>
      </c>
      <c r="R65" s="47">
        <v>-1519</v>
      </c>
      <c r="S65" s="47">
        <v>279</v>
      </c>
      <c r="T65" s="47">
        <v>-4357</v>
      </c>
      <c r="U65" s="53">
        <v>-2480</v>
      </c>
      <c r="V65" s="47">
        <v>-7339</v>
      </c>
      <c r="W65" s="47">
        <v>1726</v>
      </c>
      <c r="X65" s="47">
        <v>-239</v>
      </c>
      <c r="Y65" s="47">
        <v>-524</v>
      </c>
      <c r="Z65" s="47">
        <v>-5138</v>
      </c>
      <c r="AA65" s="47">
        <v>1197</v>
      </c>
      <c r="AB65" s="53">
        <v>2908</v>
      </c>
      <c r="AC65" s="53">
        <f>+SUM(AC53:AC64)</f>
        <v>8182</v>
      </c>
      <c r="AD65" s="53">
        <f>+SUM(AD53:AD64)</f>
        <v>5600</v>
      </c>
      <c r="AE65" s="53">
        <f>+SUM(AE53:AE64)</f>
        <v>1412</v>
      </c>
      <c r="AF65" s="53">
        <f t="shared" ref="AF65:AG65" si="3">+SUM(AF53:AF64)</f>
        <v>4099</v>
      </c>
      <c r="AG65" s="53">
        <f t="shared" si="3"/>
        <v>4491</v>
      </c>
      <c r="AH65" s="53">
        <f>+SUM(AH53:AH64)</f>
        <v>3128</v>
      </c>
      <c r="AI65" s="53">
        <f>+SUM(AI53:AI64)</f>
        <v>-3840</v>
      </c>
      <c r="AJ65" s="53">
        <f>+SUM(AJ53:AJ64)</f>
        <v>-4762</v>
      </c>
    </row>
    <row r="66" spans="1:36" ht="10.15" customHeight="1" x14ac:dyDescent="0.25">
      <c r="A66" s="12"/>
      <c r="B66" s="44"/>
      <c r="C66" s="47"/>
      <c r="D66" s="47"/>
      <c r="E66" s="47"/>
      <c r="F66" s="47"/>
      <c r="G66" s="47"/>
      <c r="H66" s="47"/>
      <c r="I66" s="56"/>
      <c r="J66" s="56"/>
      <c r="K66" s="56"/>
      <c r="L66" s="56"/>
      <c r="M66" s="56"/>
      <c r="N66" s="56"/>
      <c r="O66" s="56"/>
      <c r="P66" s="56"/>
      <c r="AF66"/>
      <c r="AG66" s="212"/>
      <c r="AJ66" s="212"/>
    </row>
    <row r="67" spans="1:36" ht="15" customHeight="1" x14ac:dyDescent="0.2">
      <c r="A67" s="44" t="s">
        <v>211</v>
      </c>
      <c r="B67" s="44" t="s">
        <v>212</v>
      </c>
      <c r="C67" s="47">
        <v>-3534</v>
      </c>
      <c r="D67" s="47">
        <v>-1999</v>
      </c>
      <c r="E67" s="47">
        <f>SUM(E65,E52,E36)</f>
        <v>-3436</v>
      </c>
      <c r="F67" s="47">
        <v>-2418</v>
      </c>
      <c r="G67" s="47">
        <v>-1227</v>
      </c>
      <c r="H67" s="47">
        <v>-1293</v>
      </c>
      <c r="I67" s="65">
        <v>-1326</v>
      </c>
      <c r="J67" s="47">
        <v>-1030</v>
      </c>
      <c r="K67" s="47">
        <v>421</v>
      </c>
      <c r="L67" s="47">
        <v>252</v>
      </c>
      <c r="M67" s="47">
        <v>3040</v>
      </c>
      <c r="N67" s="47">
        <v>1661</v>
      </c>
      <c r="O67" s="47">
        <v>-889</v>
      </c>
      <c r="P67" s="47">
        <v>-1411</v>
      </c>
      <c r="Q67" s="47">
        <v>-1471</v>
      </c>
      <c r="R67" s="47">
        <v>1453</v>
      </c>
      <c r="S67" s="47">
        <v>-2831</v>
      </c>
      <c r="T67" s="47">
        <v>-2677</v>
      </c>
      <c r="U67" s="47">
        <v>-305</v>
      </c>
      <c r="V67" s="47">
        <v>-1192</v>
      </c>
      <c r="W67" s="47">
        <v>42</v>
      </c>
      <c r="X67" s="47">
        <v>795</v>
      </c>
      <c r="Y67" s="47">
        <v>-1174</v>
      </c>
      <c r="Z67" s="47">
        <v>-95</v>
      </c>
      <c r="AA67" s="47">
        <v>-253</v>
      </c>
      <c r="AB67" s="47">
        <v>2009</v>
      </c>
      <c r="AC67" s="47">
        <f>+SUM(AC36,AC52,AC65)</f>
        <v>-1071</v>
      </c>
      <c r="AD67" s="47">
        <f>+SUM(AD36,AD52,AD65)</f>
        <v>891</v>
      </c>
      <c r="AE67" s="47">
        <v>-2539</v>
      </c>
      <c r="AF67" s="47">
        <v>-2219</v>
      </c>
      <c r="AG67" s="53">
        <v>-1775</v>
      </c>
      <c r="AH67" s="53">
        <f>+SUM(AH36,AH52,AH65)</f>
        <v>118</v>
      </c>
      <c r="AI67" s="53">
        <f>+SUM(AI36,AI52,AI65)</f>
        <v>-2735</v>
      </c>
      <c r="AJ67" s="53">
        <f>+SUM(AJ36,AJ52,AJ65)</f>
        <v>-2354</v>
      </c>
    </row>
    <row r="68" spans="1:36" ht="15" customHeight="1" x14ac:dyDescent="0.2">
      <c r="A68" s="44" t="s">
        <v>213</v>
      </c>
      <c r="B68" s="44" t="s">
        <v>214</v>
      </c>
      <c r="C68" s="47">
        <v>4068</v>
      </c>
      <c r="D68" s="47">
        <v>4068</v>
      </c>
      <c r="E68" s="47">
        <v>4068</v>
      </c>
      <c r="F68" s="47">
        <v>4068</v>
      </c>
      <c r="G68" s="47">
        <v>1650</v>
      </c>
      <c r="H68" s="47">
        <v>1650</v>
      </c>
      <c r="I68" s="65">
        <v>1650</v>
      </c>
      <c r="J68" s="47">
        <v>1650</v>
      </c>
      <c r="K68" s="47">
        <v>620</v>
      </c>
      <c r="L68" s="47">
        <v>620</v>
      </c>
      <c r="M68" s="47">
        <v>620</v>
      </c>
      <c r="N68" s="47">
        <v>620</v>
      </c>
      <c r="O68" s="47">
        <v>2281</v>
      </c>
      <c r="P68" s="47">
        <v>2281</v>
      </c>
      <c r="Q68" s="47">
        <v>2281</v>
      </c>
      <c r="R68" s="47">
        <v>2281</v>
      </c>
      <c r="S68" s="47">
        <v>3732</v>
      </c>
      <c r="T68" s="47">
        <v>3732</v>
      </c>
      <c r="U68" s="47">
        <v>3732</v>
      </c>
      <c r="V68" s="47">
        <v>3732</v>
      </c>
      <c r="W68" s="47">
        <v>2541</v>
      </c>
      <c r="X68" s="47">
        <v>2541</v>
      </c>
      <c r="Y68" s="47">
        <v>2541</v>
      </c>
      <c r="Z68" s="47">
        <v>2541</v>
      </c>
      <c r="AA68" s="47">
        <v>2446</v>
      </c>
      <c r="AB68" s="47">
        <v>2446</v>
      </c>
      <c r="AC68" s="47">
        <v>2446</v>
      </c>
      <c r="AD68" s="53">
        <v>2446</v>
      </c>
      <c r="AE68" s="53">
        <v>3337</v>
      </c>
      <c r="AF68" s="53">
        <v>3337</v>
      </c>
      <c r="AG68" s="53">
        <f>BS!L20</f>
        <v>3337</v>
      </c>
      <c r="AH68" s="53">
        <f>BS!L20</f>
        <v>3337</v>
      </c>
      <c r="AI68" s="53">
        <f>BS!P20</f>
        <v>3455</v>
      </c>
      <c r="AJ68" s="53">
        <f>BS!P20</f>
        <v>3455</v>
      </c>
    </row>
    <row r="69" spans="1:36" ht="15" customHeight="1" thickBot="1" x14ac:dyDescent="0.25">
      <c r="A69" s="44" t="s">
        <v>215</v>
      </c>
      <c r="B69" s="44" t="s">
        <v>216</v>
      </c>
      <c r="C69" s="205">
        <v>534</v>
      </c>
      <c r="D69" s="205">
        <v>2069</v>
      </c>
      <c r="E69" s="205">
        <v>633</v>
      </c>
      <c r="F69" s="205">
        <v>1650</v>
      </c>
      <c r="G69" s="205">
        <v>423</v>
      </c>
      <c r="H69" s="205">
        <v>357</v>
      </c>
      <c r="I69" s="205">
        <v>324</v>
      </c>
      <c r="J69" s="205">
        <v>620</v>
      </c>
      <c r="K69" s="205">
        <v>1041</v>
      </c>
      <c r="L69" s="205">
        <v>872</v>
      </c>
      <c r="M69" s="205">
        <v>3660</v>
      </c>
      <c r="N69" s="205">
        <v>2281</v>
      </c>
      <c r="O69" s="205">
        <v>1392</v>
      </c>
      <c r="P69" s="205">
        <v>870</v>
      </c>
      <c r="Q69" s="205">
        <v>808</v>
      </c>
      <c r="R69" s="205">
        <v>3732</v>
      </c>
      <c r="S69" s="205">
        <v>899</v>
      </c>
      <c r="T69" s="205">
        <v>1056</v>
      </c>
      <c r="U69" s="205">
        <v>3428</v>
      </c>
      <c r="V69" s="205">
        <v>2541</v>
      </c>
      <c r="W69" s="205">
        <v>2582</v>
      </c>
      <c r="X69" s="205">
        <v>3336</v>
      </c>
      <c r="Y69" s="205">
        <v>1367</v>
      </c>
      <c r="Z69" s="205">
        <v>2446</v>
      </c>
      <c r="AA69" s="205">
        <v>2193</v>
      </c>
      <c r="AB69" s="205">
        <v>4455</v>
      </c>
      <c r="AC69" s="205">
        <f>+SUM(AC67:AC68)</f>
        <v>1375</v>
      </c>
      <c r="AD69" s="205">
        <f>+SUM(AD67:AD68)</f>
        <v>3337</v>
      </c>
      <c r="AE69" s="205">
        <v>798</v>
      </c>
      <c r="AF69" s="205">
        <v>1118</v>
      </c>
      <c r="AG69" s="205">
        <f>AG67+AG68</f>
        <v>1562</v>
      </c>
      <c r="AH69" s="205">
        <f>AH67+AH68</f>
        <v>3455</v>
      </c>
      <c r="AI69" s="205">
        <f>AI67+AI68</f>
        <v>720</v>
      </c>
      <c r="AJ69" s="205">
        <f>AJ67+AJ68</f>
        <v>1101</v>
      </c>
    </row>
    <row r="70" spans="1:36" ht="12" thickTop="1" x14ac:dyDescent="0.2">
      <c r="AD70" s="248"/>
      <c r="AE70" s="248"/>
      <c r="AF70" s="248"/>
      <c r="AG70" s="248"/>
      <c r="AH70" s="248"/>
      <c r="AI70" s="248"/>
    </row>
    <row r="71" spans="1:36" x14ac:dyDescent="0.2">
      <c r="C71" s="206"/>
      <c r="D71" s="206"/>
      <c r="E71" s="206"/>
      <c r="F71" s="206"/>
      <c r="G71" s="206"/>
      <c r="H71" s="206"/>
      <c r="I71" s="206"/>
      <c r="J71" s="206"/>
      <c r="K71" s="206"/>
      <c r="L71" s="206"/>
      <c r="M71" s="206"/>
      <c r="N71" s="206"/>
      <c r="O71" s="206"/>
      <c r="P71" s="206"/>
      <c r="Q71" s="206"/>
      <c r="R71" s="206"/>
      <c r="S71" s="206"/>
      <c r="T71" s="206"/>
      <c r="U71" s="206"/>
      <c r="V71" s="206"/>
      <c r="W71" s="206"/>
    </row>
    <row r="72" spans="1:36" x14ac:dyDescent="0.2">
      <c r="C72" s="206"/>
      <c r="D72" s="206"/>
      <c r="E72" s="206"/>
      <c r="F72" s="206"/>
      <c r="G72" s="206"/>
      <c r="H72" s="206"/>
      <c r="I72" s="206"/>
      <c r="J72" s="206"/>
      <c r="K72" s="206"/>
      <c r="L72" s="206"/>
      <c r="M72" s="206"/>
      <c r="N72" s="206"/>
      <c r="O72" s="206"/>
      <c r="P72" s="206"/>
      <c r="Q72" s="206"/>
      <c r="R72" s="206"/>
      <c r="S72" s="206"/>
      <c r="T72" s="206"/>
      <c r="U72" s="206"/>
      <c r="V72" s="206"/>
      <c r="W72" s="206"/>
    </row>
    <row r="73" spans="1:36" x14ac:dyDescent="0.2">
      <c r="C73" s="206"/>
      <c r="D73" s="206"/>
      <c r="E73" s="206"/>
      <c r="F73" s="206"/>
      <c r="G73" s="206"/>
      <c r="H73" s="206"/>
      <c r="I73" s="206"/>
      <c r="J73" s="206"/>
      <c r="K73" s="206"/>
      <c r="L73" s="206"/>
      <c r="M73" s="206"/>
      <c r="N73" s="206"/>
      <c r="O73" s="206"/>
      <c r="P73" s="206"/>
      <c r="Q73" s="206"/>
      <c r="R73" s="206"/>
      <c r="S73" s="206"/>
      <c r="T73" s="206"/>
      <c r="U73" s="206"/>
      <c r="V73" s="206"/>
      <c r="W73" s="206"/>
    </row>
    <row r="74" spans="1:36" x14ac:dyDescent="0.2">
      <c r="C74" s="206"/>
      <c r="D74" s="206"/>
      <c r="E74" s="206"/>
      <c r="F74" s="206"/>
      <c r="G74" s="206"/>
      <c r="H74" s="206"/>
      <c r="I74" s="206"/>
      <c r="J74" s="206"/>
      <c r="K74" s="206"/>
      <c r="L74" s="206"/>
      <c r="M74" s="206"/>
      <c r="N74" s="206"/>
      <c r="O74" s="206"/>
      <c r="P74" s="206"/>
      <c r="Q74" s="206"/>
      <c r="R74" s="206"/>
      <c r="S74" s="206"/>
      <c r="T74" s="206"/>
      <c r="U74" s="206"/>
      <c r="V74" s="206"/>
      <c r="W74" s="206"/>
    </row>
    <row r="75" spans="1:36" x14ac:dyDescent="0.2">
      <c r="C75" s="206"/>
      <c r="D75" s="206"/>
      <c r="E75" s="206"/>
      <c r="F75" s="206"/>
      <c r="G75" s="206"/>
      <c r="H75" s="206"/>
      <c r="I75" s="206"/>
      <c r="J75" s="206"/>
      <c r="K75" s="206"/>
      <c r="L75" s="206"/>
      <c r="M75" s="206"/>
      <c r="N75" s="206"/>
      <c r="O75" s="206"/>
      <c r="P75" s="206"/>
      <c r="Q75" s="206"/>
      <c r="R75" s="206"/>
      <c r="S75" s="206"/>
      <c r="T75" s="206"/>
      <c r="U75" s="206"/>
      <c r="V75" s="206"/>
      <c r="W75" s="206"/>
    </row>
    <row r="78" spans="1:36" x14ac:dyDescent="0.2">
      <c r="W78" s="219"/>
    </row>
    <row r="79" spans="1:36" x14ac:dyDescent="0.2">
      <c r="W79" s="219"/>
    </row>
    <row r="85" spans="23:23" x14ac:dyDescent="0.2">
      <c r="W85" s="219"/>
    </row>
    <row r="87" spans="23:23" x14ac:dyDescent="0.2">
      <c r="W87" s="219"/>
    </row>
    <row r="88" spans="23:23" x14ac:dyDescent="0.2">
      <c r="W88" s="219"/>
    </row>
    <row r="92" spans="23:23" x14ac:dyDescent="0.2">
      <c r="W92" s="219"/>
    </row>
    <row r="94" spans="23:23" x14ac:dyDescent="0.2">
      <c r="W94" s="219"/>
    </row>
    <row r="95" spans="23:23" x14ac:dyDescent="0.2">
      <c r="W95" s="219"/>
    </row>
    <row r="96" spans="23:23" x14ac:dyDescent="0.2">
      <c r="W96" s="219"/>
    </row>
    <row r="98" spans="23:23" x14ac:dyDescent="0.2">
      <c r="W98" s="219"/>
    </row>
    <row r="110" spans="23:23" x14ac:dyDescent="0.2">
      <c r="W110" s="219"/>
    </row>
    <row r="112" spans="23:23" x14ac:dyDescent="0.2">
      <c r="W112" s="219"/>
    </row>
    <row r="115" spans="23:23" x14ac:dyDescent="0.2">
      <c r="W115" s="219"/>
    </row>
    <row r="118" spans="23:23" x14ac:dyDescent="0.2">
      <c r="W118" s="219"/>
    </row>
    <row r="119" spans="23:23" x14ac:dyDescent="0.2">
      <c r="W119" s="219"/>
    </row>
  </sheetData>
  <autoFilter ref="A1:AJ1" xr:uid="{D24FFFD2-06E5-4555-8417-D7C4AABCB0CA}"/>
  <phoneticPr fontId="24" type="noConversion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DDAA74-BDCF-46F0-A1C7-7C5A2F7EB848}">
  <sheetPr>
    <tabColor theme="9" tint="0.39997558519241921"/>
  </sheetPr>
  <dimension ref="A1:AK63"/>
  <sheetViews>
    <sheetView showGridLines="0" zoomScale="110" zoomScaleNormal="110" workbookViewId="0">
      <pane xSplit="2" ySplit="1" topLeftCell="AB2" activePane="bottomRight" state="frozen"/>
      <selection activeCell="Y36" sqref="Y36"/>
      <selection pane="topRight" activeCell="Y36" sqref="Y36"/>
      <selection pane="bottomLeft" activeCell="Y36" sqref="Y36"/>
      <selection pane="bottomRight" activeCell="AJ40" sqref="AJ40"/>
    </sheetView>
  </sheetViews>
  <sheetFormatPr defaultRowHeight="15" x14ac:dyDescent="0.25"/>
  <cols>
    <col min="1" max="1" width="41.28515625" style="4" customWidth="1"/>
    <col min="2" max="2" width="42" style="4" customWidth="1"/>
    <col min="3" max="16" width="10.7109375" style="31" customWidth="1"/>
    <col min="17" max="17" width="10.7109375" customWidth="1"/>
    <col min="26" max="26" width="12" bestFit="1" customWidth="1"/>
    <col min="28" max="31" width="9" bestFit="1" customWidth="1"/>
  </cols>
  <sheetData>
    <row r="1" spans="1:36" ht="20.100000000000001" customHeight="1" thickBot="1" x14ac:dyDescent="0.3">
      <c r="A1" s="38" t="s">
        <v>81</v>
      </c>
      <c r="B1" s="38" t="s">
        <v>82</v>
      </c>
      <c r="C1" s="141" t="s">
        <v>83</v>
      </c>
      <c r="D1" s="141" t="s">
        <v>84</v>
      </c>
      <c r="E1" s="141" t="s">
        <v>85</v>
      </c>
      <c r="F1" s="141" t="s">
        <v>86</v>
      </c>
      <c r="G1" s="141" t="s">
        <v>87</v>
      </c>
      <c r="H1" s="141" t="s">
        <v>88</v>
      </c>
      <c r="I1" s="141" t="s">
        <v>89</v>
      </c>
      <c r="J1" s="141" t="s">
        <v>90</v>
      </c>
      <c r="K1" s="141" t="s">
        <v>91</v>
      </c>
      <c r="L1" s="37" t="s">
        <v>92</v>
      </c>
      <c r="M1" s="37" t="s">
        <v>93</v>
      </c>
      <c r="N1" s="37" t="s">
        <v>94</v>
      </c>
      <c r="O1" s="37" t="s">
        <v>95</v>
      </c>
      <c r="P1" s="37" t="s">
        <v>96</v>
      </c>
      <c r="Q1" s="37" t="s">
        <v>97</v>
      </c>
      <c r="R1" s="37" t="s">
        <v>98</v>
      </c>
      <c r="S1" s="37" t="s">
        <v>99</v>
      </c>
      <c r="T1" s="37" t="s">
        <v>100</v>
      </c>
      <c r="U1" s="37" t="s">
        <v>101</v>
      </c>
      <c r="V1" s="37" t="s">
        <v>102</v>
      </c>
      <c r="W1" s="37" t="s">
        <v>103</v>
      </c>
      <c r="X1" s="37" t="s">
        <v>104</v>
      </c>
      <c r="Y1" s="37" t="s">
        <v>105</v>
      </c>
      <c r="Z1" s="37" t="s">
        <v>411</v>
      </c>
      <c r="AA1" s="37" t="s">
        <v>448</v>
      </c>
      <c r="AB1" s="37" t="s">
        <v>452</v>
      </c>
      <c r="AC1" s="37" t="s">
        <v>456</v>
      </c>
      <c r="AD1" s="37" t="s">
        <v>460</v>
      </c>
      <c r="AE1" s="37" t="s">
        <v>520</v>
      </c>
      <c r="AF1" s="37" t="s">
        <v>522</v>
      </c>
      <c r="AG1" s="37" t="s">
        <v>536</v>
      </c>
      <c r="AH1" s="37" t="s">
        <v>547</v>
      </c>
      <c r="AI1" s="37" t="s">
        <v>552</v>
      </c>
      <c r="AJ1" s="37" t="s">
        <v>555</v>
      </c>
    </row>
    <row r="2" spans="1:36" ht="15" customHeight="1" x14ac:dyDescent="0.25">
      <c r="A2" s="39" t="s">
        <v>106</v>
      </c>
      <c r="B2" s="12" t="s">
        <v>107</v>
      </c>
      <c r="C2" s="142">
        <v>8918</v>
      </c>
      <c r="D2" s="142">
        <v>18068</v>
      </c>
      <c r="E2" s="143">
        <v>28070</v>
      </c>
      <c r="F2" s="143">
        <v>39630</v>
      </c>
      <c r="G2" s="143">
        <v>12107</v>
      </c>
      <c r="H2" s="143">
        <v>22835</v>
      </c>
      <c r="I2" s="143">
        <v>36585</v>
      </c>
      <c r="J2" s="143">
        <v>48784</v>
      </c>
      <c r="K2" s="143">
        <v>11492</v>
      </c>
      <c r="L2" s="144">
        <v>25009</v>
      </c>
      <c r="M2" s="144">
        <v>42164</v>
      </c>
      <c r="N2" s="144">
        <v>54749</v>
      </c>
      <c r="O2" s="144">
        <v>14886</v>
      </c>
      <c r="P2" s="144">
        <v>28841</v>
      </c>
      <c r="Q2" s="144">
        <v>47054</v>
      </c>
      <c r="R2" s="144">
        <v>71134</v>
      </c>
      <c r="S2" s="144">
        <v>17038</v>
      </c>
      <c r="T2" s="144">
        <v>34698</v>
      </c>
      <c r="U2" s="144">
        <v>62379</v>
      </c>
      <c r="V2" s="144">
        <v>83073</v>
      </c>
      <c r="W2" s="144">
        <v>19483</v>
      </c>
      <c r="X2" s="144">
        <v>33128</v>
      </c>
      <c r="Y2" s="144">
        <v>54903</v>
      </c>
      <c r="Z2" s="144">
        <v>71721</v>
      </c>
      <c r="AA2" s="144">
        <v>17561</v>
      </c>
      <c r="AB2" s="144">
        <v>33995</v>
      </c>
      <c r="AC2" s="144">
        <v>57706</v>
      </c>
      <c r="AD2" s="144">
        <v>80088</v>
      </c>
      <c r="AE2" s="144">
        <v>21700</v>
      </c>
      <c r="AF2" s="144">
        <v>40928</v>
      </c>
      <c r="AG2" s="250">
        <v>59924</v>
      </c>
      <c r="AH2" s="144">
        <v>81482.848259999999</v>
      </c>
      <c r="AI2" s="144">
        <v>19738</v>
      </c>
      <c r="AJ2" s="144">
        <v>34666</v>
      </c>
    </row>
    <row r="3" spans="1:36" ht="15" customHeight="1" x14ac:dyDescent="0.25">
      <c r="A3" s="39" t="s">
        <v>108</v>
      </c>
      <c r="B3" s="12" t="s">
        <v>109</v>
      </c>
      <c r="C3" s="145">
        <v>-6780</v>
      </c>
      <c r="D3" s="145">
        <v>-13437</v>
      </c>
      <c r="E3" s="145">
        <v>-21533</v>
      </c>
      <c r="F3" s="145">
        <v>-27985</v>
      </c>
      <c r="G3" s="145">
        <v>-9660</v>
      </c>
      <c r="H3" s="145">
        <v>-17603</v>
      </c>
      <c r="I3" s="145">
        <v>-28115</v>
      </c>
      <c r="J3" s="145">
        <v>-38012</v>
      </c>
      <c r="K3" s="145">
        <v>-9394</v>
      </c>
      <c r="L3" s="145">
        <v>-19775</v>
      </c>
      <c r="M3" s="145">
        <v>-35074</v>
      </c>
      <c r="N3" s="145">
        <v>-45824</v>
      </c>
      <c r="O3" s="145">
        <v>-12515</v>
      </c>
      <c r="P3" s="145">
        <v>-24316</v>
      </c>
      <c r="Q3" s="145">
        <v>-40618</v>
      </c>
      <c r="R3" s="145">
        <v>-64369</v>
      </c>
      <c r="S3" s="145">
        <v>-13874</v>
      </c>
      <c r="T3" s="145">
        <v>-29431</v>
      </c>
      <c r="U3" s="145">
        <v>-54681</v>
      </c>
      <c r="V3" s="145">
        <v>-72475</v>
      </c>
      <c r="W3" s="145">
        <v>-16019</v>
      </c>
      <c r="X3" s="145">
        <v>-27329</v>
      </c>
      <c r="Y3" s="145">
        <v>-47354</v>
      </c>
      <c r="Z3" s="145">
        <v>-61841</v>
      </c>
      <c r="AA3" s="145" t="s">
        <v>449</v>
      </c>
      <c r="AB3" s="145">
        <v>-27754</v>
      </c>
      <c r="AC3" s="145">
        <v>-48659</v>
      </c>
      <c r="AD3" s="145">
        <v>-67519</v>
      </c>
      <c r="AE3" s="145">
        <v>-18562</v>
      </c>
      <c r="AF3" s="145">
        <v>-36005</v>
      </c>
      <c r="AG3" s="213">
        <v>-53423</v>
      </c>
      <c r="AH3" s="145">
        <v>-73480.010760000005</v>
      </c>
      <c r="AI3" s="145">
        <v>-17075</v>
      </c>
      <c r="AJ3" s="213">
        <v>-30249</v>
      </c>
    </row>
    <row r="4" spans="1:36" ht="15.75" thickBot="1" x14ac:dyDescent="0.3">
      <c r="A4" s="242" t="s">
        <v>482</v>
      </c>
      <c r="B4" s="39" t="s">
        <v>483</v>
      </c>
      <c r="C4" s="146" t="s">
        <v>110</v>
      </c>
      <c r="D4" s="146" t="s">
        <v>110</v>
      </c>
      <c r="E4" s="146">
        <v>272</v>
      </c>
      <c r="F4" s="146">
        <v>-868</v>
      </c>
      <c r="G4" s="146">
        <v>-281</v>
      </c>
      <c r="H4" s="146">
        <v>0</v>
      </c>
      <c r="I4" s="146">
        <v>6392</v>
      </c>
      <c r="J4" s="146">
        <v>4159</v>
      </c>
      <c r="K4" s="146">
        <v>-423</v>
      </c>
      <c r="L4" s="145">
        <v>-944</v>
      </c>
      <c r="M4" s="145">
        <v>-5334</v>
      </c>
      <c r="N4" s="145">
        <v>-5262</v>
      </c>
      <c r="O4" s="145">
        <v>576</v>
      </c>
      <c r="P4" s="145">
        <v>1802</v>
      </c>
      <c r="Q4" s="145">
        <v>1564</v>
      </c>
      <c r="R4" s="145">
        <v>3082</v>
      </c>
      <c r="S4" s="145">
        <v>571</v>
      </c>
      <c r="T4" s="145">
        <v>3318</v>
      </c>
      <c r="U4" s="145">
        <v>4179</v>
      </c>
      <c r="V4" s="145">
        <v>5175</v>
      </c>
      <c r="W4" s="145">
        <v>1043</v>
      </c>
      <c r="X4" s="145">
        <v>2697</v>
      </c>
      <c r="Y4" s="145">
        <v>-5850</v>
      </c>
      <c r="Z4" s="145">
        <v>-5928</v>
      </c>
      <c r="AA4" s="145">
        <v>2855</v>
      </c>
      <c r="AB4" s="145">
        <v>6193</v>
      </c>
      <c r="AC4" s="145">
        <v>4090</v>
      </c>
      <c r="AD4" s="145">
        <v>2701</v>
      </c>
      <c r="AE4" s="145">
        <v>-691</v>
      </c>
      <c r="AF4" s="145">
        <v>-1856</v>
      </c>
      <c r="AG4" s="213">
        <v>-8374</v>
      </c>
      <c r="AH4" s="145">
        <v>-8960</v>
      </c>
      <c r="AI4" s="145">
        <v>45</v>
      </c>
      <c r="AJ4" s="213">
        <v>-965</v>
      </c>
    </row>
    <row r="5" spans="1:36" ht="10.15" customHeight="1" x14ac:dyDescent="0.25">
      <c r="A5" s="13"/>
      <c r="B5" s="13"/>
      <c r="C5" s="18"/>
      <c r="D5" s="18"/>
      <c r="E5" s="18"/>
      <c r="F5" s="18"/>
      <c r="G5" s="18"/>
      <c r="H5" s="18"/>
      <c r="I5" s="18"/>
      <c r="J5" s="29"/>
      <c r="K5" s="29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51"/>
      <c r="AH5" s="20"/>
      <c r="AI5" s="20"/>
      <c r="AJ5" s="20"/>
    </row>
    <row r="6" spans="1:36" ht="15" customHeight="1" thickBot="1" x14ac:dyDescent="0.3">
      <c r="A6" s="41" t="s">
        <v>111</v>
      </c>
      <c r="B6" s="42" t="s">
        <v>112</v>
      </c>
      <c r="C6" s="21">
        <v>2138</v>
      </c>
      <c r="D6" s="21">
        <v>4631</v>
      </c>
      <c r="E6" s="21">
        <v>6809</v>
      </c>
      <c r="F6" s="21">
        <v>10777</v>
      </c>
      <c r="G6" s="21">
        <v>2166</v>
      </c>
      <c r="H6" s="21">
        <v>5232</v>
      </c>
      <c r="I6" s="21">
        <v>14862</v>
      </c>
      <c r="J6" s="21">
        <v>14931</v>
      </c>
      <c r="K6" s="21">
        <v>1675</v>
      </c>
      <c r="L6" s="21">
        <v>4290</v>
      </c>
      <c r="M6" s="21">
        <v>1756</v>
      </c>
      <c r="N6" s="21">
        <v>3663</v>
      </c>
      <c r="O6" s="21">
        <v>2947</v>
      </c>
      <c r="P6" s="21">
        <v>6327</v>
      </c>
      <c r="Q6" s="21">
        <v>8000</v>
      </c>
      <c r="R6" s="21">
        <v>9847</v>
      </c>
      <c r="S6" s="21">
        <v>3735</v>
      </c>
      <c r="T6" s="21">
        <v>8585</v>
      </c>
      <c r="U6" s="21">
        <v>11877</v>
      </c>
      <c r="V6" s="21">
        <v>15773</v>
      </c>
      <c r="W6" s="21">
        <v>4507</v>
      </c>
      <c r="X6" s="21">
        <v>8496</v>
      </c>
      <c r="Y6" s="21">
        <v>1699</v>
      </c>
      <c r="Z6" s="21">
        <v>3952</v>
      </c>
      <c r="AA6" s="21">
        <v>5652</v>
      </c>
      <c r="AB6" s="21">
        <v>12434</v>
      </c>
      <c r="AC6" s="21">
        <f>+SUM(AC2:AC4)</f>
        <v>13137</v>
      </c>
      <c r="AD6" s="21">
        <f>+SUM(AD2:AD4)</f>
        <v>15270</v>
      </c>
      <c r="AE6" s="21">
        <f>+SUM(AE2:AE4)</f>
        <v>2447</v>
      </c>
      <c r="AF6" s="21">
        <f>+SUM(AF2:AF4)</f>
        <v>3067</v>
      </c>
      <c r="AG6" s="222">
        <f t="shared" ref="AG6:AI6" si="0">+SUM(AG2:AG4)</f>
        <v>-1873</v>
      </c>
      <c r="AH6" s="26">
        <f t="shared" si="0"/>
        <v>-957.16250000000582</v>
      </c>
      <c r="AI6" s="26">
        <f t="shared" si="0"/>
        <v>2708</v>
      </c>
      <c r="AJ6" s="26">
        <f t="shared" ref="AJ6" si="1">+SUM(AJ2:AJ4)</f>
        <v>3452</v>
      </c>
    </row>
    <row r="7" spans="1:36" ht="7.5" customHeight="1" x14ac:dyDescent="0.25">
      <c r="A7" s="13"/>
      <c r="B7" s="13"/>
      <c r="C7" s="18"/>
      <c r="D7" s="18"/>
      <c r="E7" s="18"/>
      <c r="F7" s="18"/>
      <c r="G7" s="18"/>
      <c r="H7" s="18"/>
      <c r="I7" s="18"/>
      <c r="J7" s="29"/>
      <c r="K7" s="29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0"/>
      <c r="AH7" s="22"/>
      <c r="AI7" s="22"/>
      <c r="AJ7" s="22"/>
    </row>
    <row r="8" spans="1:36" ht="12" customHeight="1" x14ac:dyDescent="0.25">
      <c r="A8" s="13" t="s">
        <v>226</v>
      </c>
      <c r="B8" s="13" t="s">
        <v>227</v>
      </c>
      <c r="C8" s="149" t="s">
        <v>110</v>
      </c>
      <c r="D8" s="149" t="s">
        <v>110</v>
      </c>
      <c r="E8" s="149" t="s">
        <v>110</v>
      </c>
      <c r="F8" s="149" t="s">
        <v>110</v>
      </c>
      <c r="G8" s="149" t="s">
        <v>110</v>
      </c>
      <c r="H8" s="149" t="s">
        <v>110</v>
      </c>
      <c r="I8" s="149" t="s">
        <v>110</v>
      </c>
      <c r="J8" s="149" t="s">
        <v>110</v>
      </c>
      <c r="K8" s="149" t="s">
        <v>110</v>
      </c>
      <c r="L8" s="149" t="s">
        <v>110</v>
      </c>
      <c r="M8" s="149" t="s">
        <v>110</v>
      </c>
      <c r="N8" s="149" t="s">
        <v>110</v>
      </c>
      <c r="O8" s="149" t="s">
        <v>110</v>
      </c>
      <c r="P8" s="149" t="s">
        <v>110</v>
      </c>
      <c r="Q8" s="149" t="s">
        <v>110</v>
      </c>
      <c r="R8" s="149" t="s">
        <v>110</v>
      </c>
      <c r="S8" s="149" t="s">
        <v>110</v>
      </c>
      <c r="T8" s="149" t="s">
        <v>110</v>
      </c>
      <c r="U8" s="149" t="s">
        <v>110</v>
      </c>
      <c r="V8" s="149" t="s">
        <v>110</v>
      </c>
      <c r="W8" s="149" t="s">
        <v>110</v>
      </c>
      <c r="X8" s="149" t="s">
        <v>110</v>
      </c>
      <c r="Y8" s="149" t="s">
        <v>110</v>
      </c>
      <c r="Z8" s="149" t="s">
        <v>110</v>
      </c>
      <c r="AA8" s="149" t="s">
        <v>110</v>
      </c>
      <c r="AB8" s="149" t="s">
        <v>110</v>
      </c>
      <c r="AC8" s="149" t="s">
        <v>110</v>
      </c>
      <c r="AD8" s="213">
        <v>-2612</v>
      </c>
      <c r="AE8" s="213">
        <v>-837</v>
      </c>
      <c r="AF8" s="213">
        <v>-1610</v>
      </c>
      <c r="AG8" s="213">
        <v>-2194</v>
      </c>
      <c r="AH8" s="213">
        <v>-2742.1200600000002</v>
      </c>
      <c r="AI8" s="213">
        <v>-274</v>
      </c>
      <c r="AJ8" s="213">
        <v>-571</v>
      </c>
    </row>
    <row r="9" spans="1:36" x14ac:dyDescent="0.25">
      <c r="A9" s="39" t="s">
        <v>505</v>
      </c>
      <c r="B9" s="13" t="s">
        <v>506</v>
      </c>
      <c r="C9" s="145">
        <v>-1332</v>
      </c>
      <c r="D9" s="145">
        <v>-3121</v>
      </c>
      <c r="E9" s="145">
        <v>-5200</v>
      </c>
      <c r="F9" s="145">
        <v>-7014</v>
      </c>
      <c r="G9" s="145">
        <v>-1932</v>
      </c>
      <c r="H9" s="145">
        <v>-4332</v>
      </c>
      <c r="I9" s="145">
        <v>-6897</v>
      </c>
      <c r="J9" s="145">
        <v>-8585</v>
      </c>
      <c r="K9" s="145">
        <v>-833</v>
      </c>
      <c r="L9" s="145">
        <v>-3211</v>
      </c>
      <c r="M9" s="145">
        <v>-5622</v>
      </c>
      <c r="N9" s="145">
        <v>-10354</v>
      </c>
      <c r="O9" s="145">
        <v>-2001</v>
      </c>
      <c r="P9" s="145">
        <v>-4413</v>
      </c>
      <c r="Q9" s="145">
        <v>-6831</v>
      </c>
      <c r="R9" s="145">
        <v>-9582</v>
      </c>
      <c r="S9" s="145">
        <v>-2246</v>
      </c>
      <c r="T9" s="145">
        <v>-4591</v>
      </c>
      <c r="U9" s="145">
        <v>-7262</v>
      </c>
      <c r="V9" s="145">
        <v>-10227</v>
      </c>
      <c r="W9" s="145">
        <v>-2526</v>
      </c>
      <c r="X9" s="145">
        <v>-5146</v>
      </c>
      <c r="Y9" s="145">
        <v>-8218</v>
      </c>
      <c r="Z9" s="145">
        <v>-14361</v>
      </c>
      <c r="AA9" s="145">
        <v>-2939</v>
      </c>
      <c r="AB9" s="145">
        <v>-5778</v>
      </c>
      <c r="AC9" s="213">
        <v>-9252</v>
      </c>
      <c r="AD9" s="213">
        <v>-10153</v>
      </c>
      <c r="AE9" s="213">
        <v>-2616</v>
      </c>
      <c r="AF9" s="213">
        <v>-5756</v>
      </c>
      <c r="AG9" s="213">
        <v>-8664</v>
      </c>
      <c r="AH9" s="213">
        <v>-12089.67073</v>
      </c>
      <c r="AI9" s="213">
        <v>-2419</v>
      </c>
      <c r="AJ9" s="213">
        <v>-4962</v>
      </c>
    </row>
    <row r="10" spans="1:36" ht="11.45" customHeight="1" x14ac:dyDescent="0.25">
      <c r="A10" s="13" t="s">
        <v>503</v>
      </c>
      <c r="B10" s="13" t="s">
        <v>504</v>
      </c>
      <c r="C10" s="143" t="s">
        <v>110</v>
      </c>
      <c r="D10" s="143" t="s">
        <v>110</v>
      </c>
      <c r="E10" s="143" t="s">
        <v>110</v>
      </c>
      <c r="F10" s="143" t="s">
        <v>110</v>
      </c>
      <c r="G10" s="143" t="s">
        <v>110</v>
      </c>
      <c r="H10" s="143" t="s">
        <v>110</v>
      </c>
      <c r="I10" s="143" t="s">
        <v>110</v>
      </c>
      <c r="J10" s="143" t="s">
        <v>110</v>
      </c>
      <c r="K10" s="143" t="s">
        <v>110</v>
      </c>
      <c r="L10" s="143" t="s">
        <v>110</v>
      </c>
      <c r="M10" s="143" t="s">
        <v>110</v>
      </c>
      <c r="N10" s="143" t="s">
        <v>110</v>
      </c>
      <c r="O10" s="143" t="s">
        <v>110</v>
      </c>
      <c r="P10" s="143" t="s">
        <v>110</v>
      </c>
      <c r="Q10" s="143" t="s">
        <v>110</v>
      </c>
      <c r="R10" s="143" t="s">
        <v>110</v>
      </c>
      <c r="S10" s="143" t="s">
        <v>110</v>
      </c>
      <c r="T10" s="143" t="s">
        <v>110</v>
      </c>
      <c r="U10" s="143" t="s">
        <v>110</v>
      </c>
      <c r="V10" s="143" t="s">
        <v>110</v>
      </c>
      <c r="W10" s="143" t="s">
        <v>110</v>
      </c>
      <c r="X10" s="143" t="s">
        <v>110</v>
      </c>
      <c r="Y10" s="143" t="s">
        <v>110</v>
      </c>
      <c r="Z10" s="143" t="s">
        <v>110</v>
      </c>
      <c r="AA10" s="143" t="s">
        <v>110</v>
      </c>
      <c r="AB10" s="143" t="s">
        <v>110</v>
      </c>
      <c r="AC10" s="143" t="s">
        <v>110</v>
      </c>
      <c r="AD10" s="213">
        <v>-202</v>
      </c>
      <c r="AE10" s="213">
        <v>0</v>
      </c>
      <c r="AF10" s="213">
        <v>-3</v>
      </c>
      <c r="AG10" s="213">
        <v>310</v>
      </c>
      <c r="AH10" s="213">
        <v>197</v>
      </c>
      <c r="AI10" s="213">
        <v>-1</v>
      </c>
      <c r="AJ10" s="213">
        <v>-8</v>
      </c>
    </row>
    <row r="11" spans="1:36" ht="15" customHeight="1" x14ac:dyDescent="0.25">
      <c r="A11" s="13" t="s">
        <v>113</v>
      </c>
      <c r="B11" s="13" t="s">
        <v>114</v>
      </c>
      <c r="C11" s="143" t="s">
        <v>110</v>
      </c>
      <c r="D11" s="143" t="s">
        <v>110</v>
      </c>
      <c r="E11" s="143">
        <v>435</v>
      </c>
      <c r="F11" s="143">
        <v>0</v>
      </c>
      <c r="G11" s="143">
        <v>0</v>
      </c>
      <c r="H11" s="148">
        <v>0</v>
      </c>
      <c r="I11" s="143">
        <v>0</v>
      </c>
      <c r="J11" s="143">
        <v>0</v>
      </c>
      <c r="K11" s="143">
        <v>0</v>
      </c>
      <c r="L11" s="143">
        <v>0</v>
      </c>
      <c r="M11" s="143">
        <v>0</v>
      </c>
      <c r="N11" s="143">
        <v>0</v>
      </c>
      <c r="O11" s="143">
        <v>0</v>
      </c>
      <c r="P11" s="143">
        <v>0</v>
      </c>
      <c r="Q11" s="143">
        <v>0</v>
      </c>
      <c r="R11" s="143">
        <v>0</v>
      </c>
      <c r="S11" s="143">
        <v>0</v>
      </c>
      <c r="T11" s="143" t="s">
        <v>110</v>
      </c>
      <c r="U11" s="143" t="s">
        <v>110</v>
      </c>
      <c r="V11" s="143" t="s">
        <v>110</v>
      </c>
      <c r="W11" s="143">
        <v>0</v>
      </c>
      <c r="X11" s="143" t="s">
        <v>110</v>
      </c>
      <c r="Y11" s="143">
        <v>0</v>
      </c>
      <c r="Z11" s="143" t="s">
        <v>110</v>
      </c>
      <c r="AA11" s="143" t="s">
        <v>110</v>
      </c>
      <c r="AB11" s="143" t="s">
        <v>110</v>
      </c>
      <c r="AC11" s="233">
        <v>0</v>
      </c>
      <c r="AD11" s="234">
        <v>0</v>
      </c>
      <c r="AE11" s="234">
        <v>0</v>
      </c>
      <c r="AF11" s="234">
        <v>0</v>
      </c>
      <c r="AG11" s="234">
        <v>0</v>
      </c>
      <c r="AH11" s="213">
        <v>0</v>
      </c>
      <c r="AI11" s="213">
        <v>0</v>
      </c>
      <c r="AJ11" s="213">
        <v>0</v>
      </c>
    </row>
    <row r="12" spans="1:36" x14ac:dyDescent="0.25">
      <c r="A12" s="39" t="s">
        <v>115</v>
      </c>
      <c r="B12" s="13" t="s">
        <v>116</v>
      </c>
      <c r="C12" s="261">
        <v>181</v>
      </c>
      <c r="D12" s="261">
        <v>256</v>
      </c>
      <c r="E12" s="261">
        <v>264</v>
      </c>
      <c r="F12" s="261">
        <v>127</v>
      </c>
      <c r="G12" s="261">
        <v>53</v>
      </c>
      <c r="H12" s="261">
        <v>124</v>
      </c>
      <c r="I12" s="261">
        <v>427</v>
      </c>
      <c r="J12" s="261">
        <v>351</v>
      </c>
      <c r="K12" s="261">
        <v>147</v>
      </c>
      <c r="L12" s="261">
        <v>372</v>
      </c>
      <c r="M12" s="261">
        <v>673</v>
      </c>
      <c r="N12" s="261">
        <v>2753</v>
      </c>
      <c r="O12" s="261">
        <v>176</v>
      </c>
      <c r="P12" s="261">
        <v>386</v>
      </c>
      <c r="Q12" s="261">
        <v>533</v>
      </c>
      <c r="R12" s="261">
        <v>744</v>
      </c>
      <c r="S12" s="261">
        <v>126</v>
      </c>
      <c r="T12" s="261">
        <v>228</v>
      </c>
      <c r="U12" s="261">
        <v>353</v>
      </c>
      <c r="V12" s="261">
        <v>1350</v>
      </c>
      <c r="W12" s="261">
        <v>121</v>
      </c>
      <c r="X12" s="261">
        <v>270</v>
      </c>
      <c r="Y12" s="261">
        <v>482</v>
      </c>
      <c r="Z12" s="244">
        <v>702</v>
      </c>
      <c r="AA12" s="244">
        <v>143</v>
      </c>
      <c r="AB12" s="244">
        <v>332</v>
      </c>
      <c r="AC12" s="244">
        <v>702</v>
      </c>
      <c r="AD12" s="244">
        <v>444</v>
      </c>
      <c r="AE12" s="244">
        <v>75</v>
      </c>
      <c r="AF12" s="213">
        <v>93</v>
      </c>
      <c r="AG12" s="213">
        <v>198</v>
      </c>
      <c r="AH12" s="213">
        <v>175.03185999999999</v>
      </c>
      <c r="AI12" s="213">
        <v>30</v>
      </c>
      <c r="AJ12" s="213">
        <v>73</v>
      </c>
    </row>
    <row r="13" spans="1:36" ht="15.75" thickBot="1" x14ac:dyDescent="0.3">
      <c r="A13" s="39" t="s">
        <v>526</v>
      </c>
      <c r="B13" s="13" t="s">
        <v>527</v>
      </c>
      <c r="C13" s="262"/>
      <c r="D13" s="262"/>
      <c r="E13" s="262"/>
      <c r="F13" s="262"/>
      <c r="G13" s="262"/>
      <c r="H13" s="262"/>
      <c r="I13" s="262"/>
      <c r="J13" s="262"/>
      <c r="K13" s="262"/>
      <c r="L13" s="262"/>
      <c r="M13" s="262"/>
      <c r="N13" s="262"/>
      <c r="O13" s="262"/>
      <c r="P13" s="262"/>
      <c r="Q13" s="262"/>
      <c r="R13" s="262"/>
      <c r="S13" s="262"/>
      <c r="T13" s="262"/>
      <c r="U13" s="262"/>
      <c r="V13" s="262"/>
      <c r="W13" s="262"/>
      <c r="X13" s="262"/>
      <c r="Y13" s="262"/>
      <c r="Z13" s="146">
        <v>-112</v>
      </c>
      <c r="AA13" s="245">
        <v>30</v>
      </c>
      <c r="AB13" s="245">
        <v>81</v>
      </c>
      <c r="AC13" s="245">
        <v>56</v>
      </c>
      <c r="AD13" s="245">
        <v>352</v>
      </c>
      <c r="AE13" s="245">
        <v>35</v>
      </c>
      <c r="AF13" s="223">
        <v>44</v>
      </c>
      <c r="AG13" s="223">
        <v>109</v>
      </c>
      <c r="AH13" s="223">
        <v>137</v>
      </c>
      <c r="AI13" s="223">
        <v>84</v>
      </c>
      <c r="AJ13" s="223">
        <v>503</v>
      </c>
    </row>
    <row r="14" spans="1:36" x14ac:dyDescent="0.25">
      <c r="A14" s="39"/>
      <c r="B14" s="13"/>
      <c r="C14" s="143"/>
      <c r="D14" s="143"/>
      <c r="E14" s="143"/>
      <c r="F14" s="143"/>
      <c r="G14" s="143"/>
      <c r="H14" s="148"/>
      <c r="I14" s="143"/>
      <c r="J14" s="143"/>
      <c r="K14" s="148"/>
      <c r="L14" s="142"/>
      <c r="M14" s="142"/>
      <c r="N14" s="142"/>
      <c r="O14" s="142"/>
      <c r="P14" s="142"/>
      <c r="Q14" s="142"/>
      <c r="R14" s="142"/>
      <c r="S14" s="142"/>
      <c r="T14" s="142"/>
      <c r="U14" s="142"/>
      <c r="V14" s="142"/>
      <c r="W14" s="142"/>
      <c r="X14" s="142"/>
      <c r="Y14" s="142"/>
      <c r="Z14" s="232"/>
      <c r="AA14" s="232"/>
      <c r="AB14" s="232"/>
      <c r="AC14" s="232"/>
      <c r="AD14" s="232"/>
      <c r="AE14" s="232"/>
      <c r="AF14" s="232"/>
      <c r="AG14" s="232"/>
      <c r="AH14" s="232"/>
      <c r="AI14" s="232"/>
      <c r="AJ14" s="232"/>
    </row>
    <row r="15" spans="1:36" ht="15" customHeight="1" x14ac:dyDescent="0.25">
      <c r="A15" s="41" t="s">
        <v>117</v>
      </c>
      <c r="B15" s="42" t="s">
        <v>118</v>
      </c>
      <c r="C15" s="25">
        <v>987</v>
      </c>
      <c r="D15" s="25">
        <v>1766</v>
      </c>
      <c r="E15" s="25">
        <v>2308</v>
      </c>
      <c r="F15" s="25">
        <v>3890</v>
      </c>
      <c r="G15" s="25">
        <v>287</v>
      </c>
      <c r="H15" s="25">
        <v>1024</v>
      </c>
      <c r="I15" s="25">
        <v>8392</v>
      </c>
      <c r="J15" s="25">
        <v>6697</v>
      </c>
      <c r="K15" s="25">
        <v>989</v>
      </c>
      <c r="L15" s="25">
        <v>1451</v>
      </c>
      <c r="M15" s="25">
        <v>-3193</v>
      </c>
      <c r="N15" s="25">
        <v>-3938</v>
      </c>
      <c r="O15" s="25">
        <v>1122</v>
      </c>
      <c r="P15" s="25">
        <v>2300</v>
      </c>
      <c r="Q15" s="25">
        <v>1702</v>
      </c>
      <c r="R15" s="25">
        <v>1009</v>
      </c>
      <c r="S15" s="25">
        <v>1615</v>
      </c>
      <c r="T15" s="25">
        <v>4222</v>
      </c>
      <c r="U15" s="25">
        <v>4968</v>
      </c>
      <c r="V15" s="25">
        <v>6896</v>
      </c>
      <c r="W15" s="25">
        <v>2102</v>
      </c>
      <c r="X15" s="25">
        <v>3620</v>
      </c>
      <c r="Y15" s="25">
        <v>-6037</v>
      </c>
      <c r="Z15" s="25">
        <v>-9819</v>
      </c>
      <c r="AA15" s="25">
        <v>2886</v>
      </c>
      <c r="AB15" s="25">
        <v>7069</v>
      </c>
      <c r="AC15" s="221">
        <f t="shared" ref="AC15:AG15" si="2">+SUM(AC6:AC13)</f>
        <v>4643</v>
      </c>
      <c r="AD15" s="221">
        <f t="shared" si="2"/>
        <v>3099</v>
      </c>
      <c r="AE15" s="221">
        <f t="shared" si="2"/>
        <v>-896</v>
      </c>
      <c r="AF15" s="221">
        <f t="shared" si="2"/>
        <v>-4165</v>
      </c>
      <c r="AG15" s="221">
        <f t="shared" si="2"/>
        <v>-12114</v>
      </c>
      <c r="AH15" s="221">
        <f>+SUM(AH6:AH13)</f>
        <v>-15279.921430000006</v>
      </c>
      <c r="AI15" s="221">
        <f>+SUM(AI6:AI13)</f>
        <v>128</v>
      </c>
      <c r="AJ15" s="221">
        <f>+SUM(AJ6:AJ13)</f>
        <v>-1513</v>
      </c>
    </row>
    <row r="16" spans="1:36" ht="10.15" customHeight="1" x14ac:dyDescent="0.25">
      <c r="A16" s="13"/>
      <c r="B16" s="13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</row>
    <row r="17" spans="1:37" ht="15" customHeight="1" x14ac:dyDescent="0.25">
      <c r="A17" s="43" t="s">
        <v>119</v>
      </c>
      <c r="B17" s="13" t="s">
        <v>120</v>
      </c>
      <c r="C17" s="145">
        <v>-432</v>
      </c>
      <c r="D17" s="145">
        <v>-772</v>
      </c>
      <c r="E17" s="145">
        <v>-1535</v>
      </c>
      <c r="F17" s="145">
        <v>-2098</v>
      </c>
      <c r="G17" s="145">
        <v>-272</v>
      </c>
      <c r="H17" s="145">
        <v>-605</v>
      </c>
      <c r="I17" s="145">
        <v>-1132</v>
      </c>
      <c r="J17" s="145">
        <v>-1904</v>
      </c>
      <c r="K17" s="145">
        <v>-364</v>
      </c>
      <c r="L17" s="145">
        <v>-966</v>
      </c>
      <c r="M17" s="145">
        <v>-1685</v>
      </c>
      <c r="N17" s="145">
        <v>-2295</v>
      </c>
      <c r="O17" s="145">
        <v>-955</v>
      </c>
      <c r="P17" s="145">
        <v>-1959</v>
      </c>
      <c r="Q17" s="145">
        <v>-2981</v>
      </c>
      <c r="R17" s="145">
        <v>-5000</v>
      </c>
      <c r="S17" s="145">
        <v>-1439</v>
      </c>
      <c r="T17" s="145">
        <v>-2922</v>
      </c>
      <c r="U17" s="145">
        <v>-4530</v>
      </c>
      <c r="V17" s="145">
        <v>-5547</v>
      </c>
      <c r="W17" s="145">
        <v>-1435</v>
      </c>
      <c r="X17" s="145">
        <v>-2873</v>
      </c>
      <c r="Y17" s="145">
        <v>-4396</v>
      </c>
      <c r="Z17" s="145">
        <v>-6459</v>
      </c>
      <c r="AA17" s="145">
        <v>-1679</v>
      </c>
      <c r="AB17" s="145">
        <v>-3418</v>
      </c>
      <c r="AC17" s="145">
        <v>-5267</v>
      </c>
      <c r="AD17" s="145">
        <v>-7537</v>
      </c>
      <c r="AE17" s="145">
        <v>-2277</v>
      </c>
      <c r="AF17" s="145">
        <v>-4595</v>
      </c>
      <c r="AG17" s="145">
        <v>-7335</v>
      </c>
      <c r="AH17" s="145">
        <v>-10261.77888</v>
      </c>
      <c r="AI17" s="145">
        <v>-2706</v>
      </c>
      <c r="AJ17" s="145">
        <v>-5352</v>
      </c>
      <c r="AK17" s="230"/>
    </row>
    <row r="18" spans="1:37" ht="15" customHeight="1" thickBot="1" x14ac:dyDescent="0.3">
      <c r="A18" s="43" t="s">
        <v>545</v>
      </c>
      <c r="B18" s="13" t="s">
        <v>541</v>
      </c>
      <c r="C18" s="146">
        <v>0</v>
      </c>
      <c r="D18" s="146">
        <v>0</v>
      </c>
      <c r="E18" s="146">
        <v>0</v>
      </c>
      <c r="F18" s="146">
        <v>0</v>
      </c>
      <c r="G18" s="146">
        <v>0</v>
      </c>
      <c r="H18" s="146">
        <v>0</v>
      </c>
      <c r="I18" s="146">
        <v>0</v>
      </c>
      <c r="J18" s="146">
        <v>0</v>
      </c>
      <c r="K18" s="146">
        <v>0</v>
      </c>
      <c r="L18" s="146">
        <v>0</v>
      </c>
      <c r="M18" s="146">
        <v>0</v>
      </c>
      <c r="N18" s="146">
        <v>0</v>
      </c>
      <c r="O18" s="146">
        <v>0</v>
      </c>
      <c r="P18" s="146">
        <v>0</v>
      </c>
      <c r="Q18" s="146">
        <v>0</v>
      </c>
      <c r="R18" s="146">
        <v>0</v>
      </c>
      <c r="S18" s="146">
        <v>0</v>
      </c>
      <c r="T18" s="146">
        <v>0</v>
      </c>
      <c r="U18" s="146">
        <v>0</v>
      </c>
      <c r="V18" s="146">
        <v>0</v>
      </c>
      <c r="W18" s="146">
        <v>0</v>
      </c>
      <c r="X18" s="146">
        <v>0</v>
      </c>
      <c r="Y18" s="146">
        <v>0</v>
      </c>
      <c r="Z18" s="146">
        <v>0</v>
      </c>
      <c r="AA18" s="146">
        <v>0</v>
      </c>
      <c r="AB18" s="146">
        <v>0</v>
      </c>
      <c r="AC18" s="146">
        <v>0</v>
      </c>
      <c r="AD18" s="146">
        <v>0</v>
      </c>
      <c r="AE18" s="146">
        <v>0</v>
      </c>
      <c r="AF18" s="146">
        <v>0</v>
      </c>
      <c r="AG18" s="146">
        <v>7301</v>
      </c>
      <c r="AH18" s="223">
        <v>7303</v>
      </c>
      <c r="AI18" s="223">
        <v>0</v>
      </c>
      <c r="AJ18" s="223">
        <v>0</v>
      </c>
      <c r="AK18" s="230"/>
    </row>
    <row r="19" spans="1:37" ht="10.15" customHeight="1" x14ac:dyDescent="0.25">
      <c r="A19" s="13"/>
      <c r="B19" s="13"/>
      <c r="C19" s="18"/>
      <c r="D19" s="18"/>
      <c r="E19" s="18"/>
      <c r="F19" s="18"/>
      <c r="G19" s="18"/>
      <c r="H19" s="18"/>
      <c r="I19" s="18"/>
      <c r="J19" s="29"/>
      <c r="K19" s="29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30"/>
    </row>
    <row r="20" spans="1:37" ht="23.25" x14ac:dyDescent="0.25">
      <c r="A20" s="12" t="s">
        <v>121</v>
      </c>
      <c r="B20" s="12" t="s">
        <v>122</v>
      </c>
      <c r="C20" s="18">
        <v>0</v>
      </c>
      <c r="D20" s="18">
        <v>0</v>
      </c>
      <c r="E20" s="18"/>
      <c r="F20" s="18"/>
      <c r="G20" s="18"/>
      <c r="H20" s="18"/>
      <c r="I20" s="18"/>
      <c r="J20" s="29">
        <v>0</v>
      </c>
      <c r="K20" s="29">
        <v>0</v>
      </c>
      <c r="L20" s="22">
        <v>0</v>
      </c>
      <c r="M20" s="25">
        <v>0</v>
      </c>
      <c r="N20" s="25">
        <v>-229</v>
      </c>
      <c r="O20" s="22">
        <v>0</v>
      </c>
      <c r="P20" s="22">
        <v>0</v>
      </c>
      <c r="Q20" s="22">
        <v>0</v>
      </c>
      <c r="R20" s="22">
        <v>0</v>
      </c>
      <c r="S20" s="22">
        <v>0</v>
      </c>
      <c r="T20" s="22">
        <v>0</v>
      </c>
      <c r="U20" s="22">
        <v>0</v>
      </c>
      <c r="V20" s="22">
        <v>0</v>
      </c>
      <c r="W20" s="22">
        <v>0</v>
      </c>
      <c r="X20" s="22" t="s">
        <v>110</v>
      </c>
      <c r="Y20" s="22">
        <v>0</v>
      </c>
      <c r="Z20" s="22" t="s">
        <v>110</v>
      </c>
      <c r="AA20" s="22" t="s">
        <v>110</v>
      </c>
      <c r="AB20" s="22" t="s">
        <v>110</v>
      </c>
      <c r="AC20" s="22">
        <v>0</v>
      </c>
      <c r="AD20" s="22">
        <v>0</v>
      </c>
      <c r="AE20" s="22">
        <v>0</v>
      </c>
      <c r="AF20" s="22">
        <v>0</v>
      </c>
      <c r="AG20" s="22">
        <v>0</v>
      </c>
      <c r="AH20" s="22">
        <v>0</v>
      </c>
      <c r="AI20" s="22">
        <v>0</v>
      </c>
      <c r="AJ20" s="22">
        <v>0</v>
      </c>
      <c r="AK20" s="230"/>
    </row>
    <row r="21" spans="1:37" ht="10.15" customHeight="1" x14ac:dyDescent="0.25">
      <c r="A21" s="13"/>
      <c r="B21" s="12"/>
      <c r="C21" s="18"/>
      <c r="D21" s="18"/>
      <c r="E21" s="18"/>
      <c r="F21" s="18"/>
      <c r="G21" s="18"/>
      <c r="H21" s="18"/>
      <c r="I21" s="18"/>
      <c r="J21" s="29"/>
      <c r="K21" s="29"/>
      <c r="L21" s="22"/>
      <c r="M21" s="25"/>
      <c r="N21" s="25"/>
      <c r="O21" s="22"/>
      <c r="P21" s="22"/>
      <c r="AK21" s="230"/>
    </row>
    <row r="22" spans="1:37" ht="15" customHeight="1" thickBot="1" x14ac:dyDescent="0.3">
      <c r="A22" s="40" t="s">
        <v>123</v>
      </c>
      <c r="B22" s="42" t="s">
        <v>124</v>
      </c>
      <c r="C22" s="21">
        <v>555</v>
      </c>
      <c r="D22" s="21">
        <v>994</v>
      </c>
      <c r="E22" s="21">
        <v>773</v>
      </c>
      <c r="F22" s="21">
        <v>1792</v>
      </c>
      <c r="G22" s="21">
        <v>15</v>
      </c>
      <c r="H22" s="21">
        <v>419</v>
      </c>
      <c r="I22" s="21">
        <v>7260</v>
      </c>
      <c r="J22" s="21">
        <v>4793</v>
      </c>
      <c r="K22" s="21">
        <v>625</v>
      </c>
      <c r="L22" s="21">
        <v>485</v>
      </c>
      <c r="M22" s="26">
        <v>-4878</v>
      </c>
      <c r="N22" s="26">
        <v>-6462</v>
      </c>
      <c r="O22" s="21">
        <v>167</v>
      </c>
      <c r="P22" s="21">
        <v>341</v>
      </c>
      <c r="Q22" s="26">
        <v>-1279</v>
      </c>
      <c r="R22" s="26">
        <v>-3991</v>
      </c>
      <c r="S22" s="26">
        <v>176</v>
      </c>
      <c r="T22" s="26">
        <v>1300</v>
      </c>
      <c r="U22" s="26">
        <v>438</v>
      </c>
      <c r="V22" s="26">
        <v>1350</v>
      </c>
      <c r="W22" s="26">
        <v>668</v>
      </c>
      <c r="X22" s="26">
        <v>747</v>
      </c>
      <c r="Y22" s="26">
        <v>-10433</v>
      </c>
      <c r="Z22" s="26">
        <v>-16278</v>
      </c>
      <c r="AA22" s="26">
        <v>1207</v>
      </c>
      <c r="AB22" s="26">
        <v>3651</v>
      </c>
      <c r="AC22" s="222">
        <f t="shared" ref="AC22:AG22" si="3">+SUM(AC15:AC21)</f>
        <v>-624</v>
      </c>
      <c r="AD22" s="222">
        <f t="shared" si="3"/>
        <v>-4438</v>
      </c>
      <c r="AE22" s="222">
        <f t="shared" si="3"/>
        <v>-3173</v>
      </c>
      <c r="AF22" s="222">
        <f t="shared" si="3"/>
        <v>-8760</v>
      </c>
      <c r="AG22" s="222">
        <f t="shared" si="3"/>
        <v>-12148</v>
      </c>
      <c r="AH22" s="222">
        <f>+SUM(AH15:AH21)</f>
        <v>-18238.700310000007</v>
      </c>
      <c r="AI22" s="222">
        <f>+SUM(AI15:AI21)</f>
        <v>-2578</v>
      </c>
      <c r="AJ22" s="222">
        <f>+SUM(AJ15:AJ21)</f>
        <v>-6865</v>
      </c>
      <c r="AK22" s="230"/>
    </row>
    <row r="23" spans="1:37" ht="10.15" customHeight="1" x14ac:dyDescent="0.25">
      <c r="A23" s="13"/>
      <c r="B23" s="13"/>
      <c r="C23" s="18"/>
      <c r="D23" s="18"/>
      <c r="E23" s="18"/>
      <c r="F23" s="18"/>
      <c r="G23" s="18"/>
      <c r="H23" s="18"/>
      <c r="I23" s="18"/>
      <c r="J23" s="29"/>
      <c r="K23" s="29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0"/>
      <c r="AD23" s="220"/>
      <c r="AE23" s="220"/>
      <c r="AF23" s="220"/>
      <c r="AG23" s="220"/>
      <c r="AH23" s="220"/>
      <c r="AI23" s="220"/>
      <c r="AJ23" s="220"/>
      <c r="AK23" s="230"/>
    </row>
    <row r="24" spans="1:37" ht="15" customHeight="1" thickBot="1" x14ac:dyDescent="0.3">
      <c r="A24" s="43" t="s">
        <v>125</v>
      </c>
      <c r="B24" s="13" t="s">
        <v>126</v>
      </c>
      <c r="C24" s="146">
        <v>-5</v>
      </c>
      <c r="D24" s="146">
        <v>9</v>
      </c>
      <c r="E24" s="146">
        <v>11</v>
      </c>
      <c r="F24" s="146">
        <v>353</v>
      </c>
      <c r="G24" s="146">
        <v>0</v>
      </c>
      <c r="H24" s="146">
        <v>68</v>
      </c>
      <c r="I24" s="146">
        <v>78</v>
      </c>
      <c r="J24" s="146">
        <v>222</v>
      </c>
      <c r="K24" s="146">
        <v>0</v>
      </c>
      <c r="L24" s="146">
        <v>0</v>
      </c>
      <c r="M24" s="146">
        <v>0</v>
      </c>
      <c r="N24" s="146">
        <v>482</v>
      </c>
      <c r="O24" s="146">
        <v>0</v>
      </c>
      <c r="P24" s="146">
        <v>0</v>
      </c>
      <c r="Q24" s="146">
        <v>0</v>
      </c>
      <c r="R24" s="146">
        <v>773</v>
      </c>
      <c r="S24" s="146" t="s">
        <v>110</v>
      </c>
      <c r="T24" s="146" t="s">
        <v>110</v>
      </c>
      <c r="U24" s="146" t="s">
        <v>110</v>
      </c>
      <c r="V24" s="146">
        <v>442</v>
      </c>
      <c r="W24" s="146">
        <v>0</v>
      </c>
      <c r="X24" s="146" t="s">
        <v>110</v>
      </c>
      <c r="Y24" s="146">
        <v>0</v>
      </c>
      <c r="Z24" s="146">
        <v>843</v>
      </c>
      <c r="AA24" s="146" t="s">
        <v>110</v>
      </c>
      <c r="AB24" s="146" t="s">
        <v>110</v>
      </c>
      <c r="AC24" s="223">
        <v>0</v>
      </c>
      <c r="AD24" s="223">
        <v>-913</v>
      </c>
      <c r="AE24" s="223">
        <v>0</v>
      </c>
      <c r="AF24" s="223">
        <v>0</v>
      </c>
      <c r="AG24" s="223">
        <v>0</v>
      </c>
      <c r="AH24" s="223">
        <v>-208</v>
      </c>
      <c r="AI24" s="223">
        <v>0</v>
      </c>
      <c r="AJ24" s="223">
        <v>0</v>
      </c>
      <c r="AK24" s="230"/>
    </row>
    <row r="25" spans="1:37" ht="10.15" customHeight="1" x14ac:dyDescent="0.25">
      <c r="A25" s="13"/>
      <c r="B25" s="42"/>
      <c r="C25" s="18"/>
      <c r="D25" s="18"/>
      <c r="E25" s="18"/>
      <c r="F25" s="18"/>
      <c r="G25" s="18"/>
      <c r="H25" s="18"/>
      <c r="I25" s="18"/>
      <c r="J25" s="29"/>
      <c r="K25" s="29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0"/>
      <c r="AD25" s="220"/>
      <c r="AE25" s="220"/>
      <c r="AF25" s="220"/>
      <c r="AG25" s="220"/>
      <c r="AH25" s="220"/>
      <c r="AI25" s="220"/>
      <c r="AJ25" s="220"/>
      <c r="AK25" s="230"/>
    </row>
    <row r="26" spans="1:37" ht="15" customHeight="1" thickBot="1" x14ac:dyDescent="0.3">
      <c r="A26" s="40" t="s">
        <v>528</v>
      </c>
      <c r="B26" s="42" t="s">
        <v>127</v>
      </c>
      <c r="C26" s="21">
        <v>550</v>
      </c>
      <c r="D26" s="21">
        <v>1003</v>
      </c>
      <c r="E26" s="21">
        <v>784</v>
      </c>
      <c r="F26" s="21">
        <v>2145</v>
      </c>
      <c r="G26" s="21">
        <v>15</v>
      </c>
      <c r="H26" s="21">
        <v>487</v>
      </c>
      <c r="I26" s="21">
        <v>7338</v>
      </c>
      <c r="J26" s="21">
        <v>5015</v>
      </c>
      <c r="K26" s="21">
        <v>625</v>
      </c>
      <c r="L26" s="21">
        <v>485</v>
      </c>
      <c r="M26" s="26">
        <v>-4878</v>
      </c>
      <c r="N26" s="26">
        <v>-5980</v>
      </c>
      <c r="O26" s="21">
        <v>167</v>
      </c>
      <c r="P26" s="21">
        <v>341</v>
      </c>
      <c r="Q26" s="26">
        <v>-1279</v>
      </c>
      <c r="R26" s="26">
        <v>-3218</v>
      </c>
      <c r="S26" s="26">
        <v>176</v>
      </c>
      <c r="T26" s="26">
        <v>1300</v>
      </c>
      <c r="U26" s="26">
        <v>438</v>
      </c>
      <c r="V26" s="26">
        <v>1792</v>
      </c>
      <c r="W26" s="26">
        <v>668</v>
      </c>
      <c r="X26" s="26">
        <v>747</v>
      </c>
      <c r="Y26" s="26">
        <v>-10433</v>
      </c>
      <c r="Z26" s="26">
        <v>-15435</v>
      </c>
      <c r="AA26" s="26">
        <v>1207</v>
      </c>
      <c r="AB26" s="26">
        <v>3651</v>
      </c>
      <c r="AC26" s="222">
        <f t="shared" ref="AC26:AI26" si="4">+SUM(AC22:AC25)</f>
        <v>-624</v>
      </c>
      <c r="AD26" s="222">
        <f t="shared" si="4"/>
        <v>-5351</v>
      </c>
      <c r="AE26" s="222">
        <f t="shared" si="4"/>
        <v>-3173</v>
      </c>
      <c r="AF26" s="222">
        <f t="shared" si="4"/>
        <v>-8760</v>
      </c>
      <c r="AG26" s="222">
        <f t="shared" si="4"/>
        <v>-12148</v>
      </c>
      <c r="AH26" s="222">
        <f t="shared" si="4"/>
        <v>-18446.700310000007</v>
      </c>
      <c r="AI26" s="222">
        <f t="shared" si="4"/>
        <v>-2578</v>
      </c>
      <c r="AJ26" s="222">
        <f t="shared" ref="AJ26" si="5">+SUM(AJ22:AJ25)</f>
        <v>-6865</v>
      </c>
      <c r="AK26" s="230"/>
    </row>
    <row r="27" spans="1:37" ht="10.15" customHeight="1" x14ac:dyDescent="0.25">
      <c r="A27" s="13"/>
      <c r="B27" s="13"/>
      <c r="C27" s="18"/>
      <c r="D27" s="18"/>
      <c r="E27" s="18"/>
      <c r="F27" s="18"/>
      <c r="G27" s="18"/>
      <c r="H27" s="18"/>
      <c r="I27" s="18"/>
      <c r="J27" s="29"/>
      <c r="K27" s="29"/>
      <c r="L27" s="22"/>
      <c r="M27" s="22"/>
      <c r="N27" s="22"/>
      <c r="O27" s="22"/>
      <c r="P27" s="22"/>
    </row>
    <row r="28" spans="1:37" ht="15" customHeight="1" x14ac:dyDescent="0.25">
      <c r="A28" s="40" t="s">
        <v>128</v>
      </c>
      <c r="B28" s="42" t="s">
        <v>129</v>
      </c>
      <c r="C28" s="18"/>
      <c r="D28" s="18"/>
      <c r="E28" s="18"/>
      <c r="F28" s="18"/>
      <c r="G28" s="18"/>
      <c r="H28" s="18"/>
      <c r="I28" s="18"/>
      <c r="J28" s="29"/>
      <c r="K28" s="29"/>
      <c r="L28" s="22"/>
      <c r="M28" s="22"/>
      <c r="N28" s="22"/>
      <c r="O28" s="22"/>
      <c r="P28" s="22"/>
    </row>
    <row r="29" spans="1:37" ht="15" customHeight="1" x14ac:dyDescent="0.25">
      <c r="A29" s="39" t="s">
        <v>130</v>
      </c>
      <c r="B29" s="13" t="s">
        <v>436</v>
      </c>
      <c r="C29" s="143">
        <v>583</v>
      </c>
      <c r="D29" s="143">
        <v>1031</v>
      </c>
      <c r="E29" s="143">
        <v>812</v>
      </c>
      <c r="F29" s="143">
        <v>2173</v>
      </c>
      <c r="G29" s="143">
        <v>15</v>
      </c>
      <c r="H29" s="142">
        <v>487</v>
      </c>
      <c r="I29" s="143">
        <v>7319</v>
      </c>
      <c r="J29" s="148">
        <v>4926</v>
      </c>
      <c r="K29" s="148">
        <v>664</v>
      </c>
      <c r="L29" s="149">
        <v>571</v>
      </c>
      <c r="M29" s="145">
        <v>-4768</v>
      </c>
      <c r="N29" s="145">
        <v>-5957</v>
      </c>
      <c r="O29" s="145">
        <v>177</v>
      </c>
      <c r="P29" s="142">
        <v>369</v>
      </c>
      <c r="Q29" s="145">
        <v>-1287</v>
      </c>
      <c r="R29" s="145">
        <v>-3228</v>
      </c>
      <c r="S29" s="145">
        <v>189</v>
      </c>
      <c r="T29" s="145">
        <v>1310</v>
      </c>
      <c r="U29" s="145">
        <v>420</v>
      </c>
      <c r="V29" s="145">
        <v>1772</v>
      </c>
      <c r="W29" s="145">
        <v>679</v>
      </c>
      <c r="X29" s="145">
        <v>759</v>
      </c>
      <c r="Y29" s="145">
        <v>-10399</v>
      </c>
      <c r="Z29" s="145">
        <v>-15427</v>
      </c>
      <c r="AA29" s="145">
        <v>1215</v>
      </c>
      <c r="AB29" s="145">
        <v>3650</v>
      </c>
      <c r="AC29" s="213">
        <v>-619</v>
      </c>
      <c r="AD29" s="213">
        <v>-5421</v>
      </c>
      <c r="AE29" s="213">
        <v>-3157</v>
      </c>
      <c r="AF29" s="213">
        <v>-8739</v>
      </c>
      <c r="AG29" s="213">
        <v>-12085</v>
      </c>
      <c r="AH29" s="213">
        <v>-18413</v>
      </c>
      <c r="AI29" s="213">
        <v>-2568</v>
      </c>
      <c r="AJ29" s="213">
        <v>-6847</v>
      </c>
    </row>
    <row r="30" spans="1:37" ht="15" customHeight="1" thickBot="1" x14ac:dyDescent="0.3">
      <c r="A30" s="39" t="s">
        <v>131</v>
      </c>
      <c r="B30" s="13" t="s">
        <v>48</v>
      </c>
      <c r="C30" s="146">
        <v>-33</v>
      </c>
      <c r="D30" s="146">
        <v>-28</v>
      </c>
      <c r="E30" s="146">
        <v>-28</v>
      </c>
      <c r="F30" s="146">
        <v>-28</v>
      </c>
      <c r="G30" s="146">
        <v>0</v>
      </c>
      <c r="H30" s="146">
        <v>-15</v>
      </c>
      <c r="I30" s="146">
        <v>19</v>
      </c>
      <c r="J30" s="146">
        <v>89</v>
      </c>
      <c r="K30" s="146">
        <v>-39</v>
      </c>
      <c r="L30" s="146">
        <v>-86</v>
      </c>
      <c r="M30" s="146">
        <v>-110</v>
      </c>
      <c r="N30" s="146">
        <v>-23</v>
      </c>
      <c r="O30" s="146">
        <v>-10</v>
      </c>
      <c r="P30" s="146">
        <v>-28</v>
      </c>
      <c r="Q30" s="146">
        <v>8</v>
      </c>
      <c r="R30" s="146">
        <v>10</v>
      </c>
      <c r="S30" s="146">
        <v>-13</v>
      </c>
      <c r="T30" s="146">
        <v>-10</v>
      </c>
      <c r="U30" s="146">
        <v>18</v>
      </c>
      <c r="V30" s="146">
        <v>20</v>
      </c>
      <c r="W30" s="146">
        <v>-11</v>
      </c>
      <c r="X30" s="146">
        <v>-12</v>
      </c>
      <c r="Y30" s="146">
        <v>-34</v>
      </c>
      <c r="Z30" s="146">
        <v>-8</v>
      </c>
      <c r="AA30" s="146">
        <v>-8</v>
      </c>
      <c r="AB30" s="146">
        <v>1</v>
      </c>
      <c r="AC30" s="223">
        <v>-5</v>
      </c>
      <c r="AD30" s="223">
        <v>70</v>
      </c>
      <c r="AE30" s="223">
        <v>-16</v>
      </c>
      <c r="AF30" s="223">
        <v>-21</v>
      </c>
      <c r="AG30" s="223">
        <v>-63</v>
      </c>
      <c r="AH30" s="223">
        <v>-34</v>
      </c>
      <c r="AI30" s="223">
        <v>-10</v>
      </c>
      <c r="AJ30" s="223">
        <v>-18</v>
      </c>
    </row>
    <row r="31" spans="1:37" ht="10.15" customHeight="1" x14ac:dyDescent="0.25">
      <c r="A31" s="13"/>
      <c r="B31" s="13"/>
      <c r="C31" s="18"/>
      <c r="D31" s="18"/>
      <c r="E31" s="18"/>
      <c r="F31" s="18"/>
      <c r="G31" s="18"/>
      <c r="H31" s="18"/>
      <c r="I31" s="18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6"/>
      <c r="AD31" s="36"/>
      <c r="AE31" s="36"/>
      <c r="AF31" s="36"/>
      <c r="AG31" s="36"/>
      <c r="AH31" s="36"/>
      <c r="AI31" s="36"/>
      <c r="AJ31" s="36"/>
    </row>
    <row r="32" spans="1:37" ht="15" customHeight="1" thickBot="1" x14ac:dyDescent="0.3">
      <c r="A32" s="40" t="s">
        <v>528</v>
      </c>
      <c r="B32" s="42" t="s">
        <v>127</v>
      </c>
      <c r="C32" s="23">
        <v>550</v>
      </c>
      <c r="D32" s="23">
        <v>1003</v>
      </c>
      <c r="E32" s="23">
        <v>784</v>
      </c>
      <c r="F32" s="23">
        <v>2145</v>
      </c>
      <c r="G32" s="23">
        <v>15</v>
      </c>
      <c r="H32" s="23">
        <v>472</v>
      </c>
      <c r="I32" s="23">
        <v>7338</v>
      </c>
      <c r="J32" s="23">
        <v>5015</v>
      </c>
      <c r="K32" s="23">
        <v>625</v>
      </c>
      <c r="L32" s="23">
        <v>485</v>
      </c>
      <c r="M32" s="27">
        <v>-4878</v>
      </c>
      <c r="N32" s="27">
        <v>-5980</v>
      </c>
      <c r="O32" s="27">
        <v>167</v>
      </c>
      <c r="P32" s="23">
        <v>341</v>
      </c>
      <c r="Q32" s="27">
        <v>-1279</v>
      </c>
      <c r="R32" s="27">
        <v>-3218</v>
      </c>
      <c r="S32" s="27">
        <v>176</v>
      </c>
      <c r="T32" s="27">
        <v>1300</v>
      </c>
      <c r="U32" s="27">
        <v>438</v>
      </c>
      <c r="V32" s="27">
        <v>1792</v>
      </c>
      <c r="W32" s="27">
        <v>668</v>
      </c>
      <c r="X32" s="27">
        <v>747</v>
      </c>
      <c r="Y32" s="27">
        <v>-10433</v>
      </c>
      <c r="Z32" s="27">
        <v>-15435</v>
      </c>
      <c r="AA32" s="27">
        <v>1207</v>
      </c>
      <c r="AB32" s="27">
        <v>3651</v>
      </c>
      <c r="AC32" s="27">
        <f>+SUM(AC29:AC30)</f>
        <v>-624</v>
      </c>
      <c r="AD32" s="27">
        <f t="shared" ref="AD32:AF32" si="6">+SUM(AD29:AD30)</f>
        <v>-5351</v>
      </c>
      <c r="AE32" s="27">
        <f t="shared" si="6"/>
        <v>-3173</v>
      </c>
      <c r="AF32" s="27">
        <f t="shared" si="6"/>
        <v>-8760</v>
      </c>
      <c r="AG32" s="27">
        <f>+SUM(AG29:AG30)</f>
        <v>-12148</v>
      </c>
      <c r="AH32" s="252">
        <f>+SUM(AH29:AH30)</f>
        <v>-18447</v>
      </c>
      <c r="AI32" s="252">
        <f>+SUM(AI29:AI30)</f>
        <v>-2578</v>
      </c>
      <c r="AJ32" s="252">
        <f>+SUM(AJ29:AJ30)</f>
        <v>-6865</v>
      </c>
    </row>
    <row r="33" spans="1:36" ht="10.15" customHeight="1" thickTop="1" x14ac:dyDescent="0.25">
      <c r="A33" s="13"/>
      <c r="B33" s="3"/>
      <c r="C33" s="18"/>
      <c r="D33" s="18"/>
      <c r="E33" s="18"/>
      <c r="F33" s="18"/>
      <c r="G33" s="18"/>
      <c r="H33" s="18"/>
      <c r="I33" s="18"/>
      <c r="J33" s="29"/>
      <c r="K33" s="29"/>
      <c r="L33" s="19"/>
      <c r="M33" s="19"/>
      <c r="N33" s="19"/>
      <c r="O33" s="19"/>
      <c r="P33" s="19"/>
    </row>
    <row r="34" spans="1:36" x14ac:dyDescent="0.25">
      <c r="A34" s="40" t="s">
        <v>132</v>
      </c>
      <c r="B34" s="11" t="s">
        <v>133</v>
      </c>
      <c r="C34" s="18"/>
      <c r="D34" s="18"/>
      <c r="E34" s="18"/>
      <c r="F34" s="24">
        <v>0.01</v>
      </c>
      <c r="G34" s="18"/>
      <c r="H34" s="18"/>
      <c r="I34" s="18"/>
      <c r="J34" s="24">
        <v>0.03</v>
      </c>
      <c r="K34" s="24"/>
      <c r="L34" s="24"/>
      <c r="M34" s="24"/>
      <c r="N34" s="28">
        <v>-0.03</v>
      </c>
      <c r="O34" s="24"/>
      <c r="P34" s="24"/>
      <c r="R34" s="28">
        <v>-0.01</v>
      </c>
      <c r="V34" s="28">
        <v>7.79E-3</v>
      </c>
      <c r="W34" s="28"/>
      <c r="X34" s="28"/>
      <c r="Z34" s="214">
        <v>-7.0000000000000007E-2</v>
      </c>
      <c r="AA34" s="214"/>
      <c r="AB34" s="214"/>
      <c r="AC34" s="214"/>
      <c r="AD34" s="214">
        <v>-0.02</v>
      </c>
      <c r="AE34" s="214"/>
      <c r="AG34" s="214"/>
      <c r="AH34" s="214">
        <v>-0.08</v>
      </c>
      <c r="AI34" s="214"/>
      <c r="AJ34" s="214"/>
    </row>
    <row r="35" spans="1:36" x14ac:dyDescent="0.25">
      <c r="A35" s="40" t="s">
        <v>134</v>
      </c>
      <c r="B35" s="11" t="s">
        <v>135</v>
      </c>
      <c r="C35" s="18"/>
      <c r="D35" s="18"/>
      <c r="E35" s="18"/>
      <c r="F35" s="24">
        <v>0.01</v>
      </c>
      <c r="G35" s="18"/>
      <c r="H35" s="18"/>
      <c r="I35" s="18"/>
      <c r="J35" s="24">
        <v>0.03</v>
      </c>
      <c r="K35" s="24"/>
      <c r="L35" s="24"/>
      <c r="M35" s="24"/>
      <c r="N35" s="28">
        <v>-0.03</v>
      </c>
      <c r="O35" s="24"/>
      <c r="P35" s="24"/>
      <c r="R35" s="28">
        <v>-0.01</v>
      </c>
      <c r="V35" s="28">
        <v>7.79E-3</v>
      </c>
      <c r="W35" s="28"/>
      <c r="X35" s="28"/>
      <c r="Z35" s="214">
        <v>-7.0000000000000007E-2</v>
      </c>
      <c r="AA35" s="214"/>
      <c r="AB35" s="214"/>
      <c r="AC35" s="214"/>
      <c r="AD35" s="214">
        <v>-0.02</v>
      </c>
      <c r="AE35" s="214"/>
      <c r="AG35" s="214"/>
      <c r="AH35" s="214">
        <v>-0.08</v>
      </c>
      <c r="AI35" s="214"/>
      <c r="AJ35" s="214"/>
    </row>
    <row r="36" spans="1:36" x14ac:dyDescent="0.25"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Z36" s="18"/>
      <c r="AA36" s="18"/>
      <c r="AB36" s="18"/>
      <c r="AD36" s="18"/>
      <c r="AE36" s="18"/>
    </row>
    <row r="37" spans="1:36" x14ac:dyDescent="0.25">
      <c r="I37" s="32"/>
      <c r="J37" s="32"/>
      <c r="K37" s="32"/>
      <c r="L37" s="5"/>
      <c r="M37" s="5"/>
      <c r="N37" s="5"/>
      <c r="O37" s="5"/>
      <c r="P37" s="5"/>
      <c r="Z37" s="231"/>
    </row>
    <row r="38" spans="1:36" x14ac:dyDescent="0.25">
      <c r="I38" s="33"/>
      <c r="J38" s="33"/>
      <c r="K38" s="33"/>
      <c r="L38" s="6"/>
      <c r="M38" s="6"/>
      <c r="N38" s="6"/>
      <c r="O38" s="6"/>
      <c r="P38" s="6"/>
    </row>
    <row r="39" spans="1:36" x14ac:dyDescent="0.25">
      <c r="I39" s="7"/>
      <c r="J39" s="7"/>
      <c r="K39" s="7"/>
      <c r="L39" s="7"/>
      <c r="M39" s="7"/>
      <c r="N39" s="7"/>
      <c r="O39" s="7"/>
      <c r="P39" s="7"/>
    </row>
    <row r="40" spans="1:36" x14ac:dyDescent="0.25">
      <c r="I40" s="7"/>
      <c r="J40" s="7"/>
      <c r="K40" s="7"/>
      <c r="L40" s="7"/>
      <c r="M40" s="7"/>
      <c r="N40" s="7"/>
      <c r="O40" s="7"/>
      <c r="P40" s="7"/>
    </row>
    <row r="41" spans="1:36" x14ac:dyDescent="0.25">
      <c r="I41" s="34"/>
      <c r="J41" s="34"/>
      <c r="K41" s="34"/>
      <c r="L41" s="8"/>
      <c r="M41" s="8"/>
      <c r="N41" s="8"/>
      <c r="O41" s="8"/>
      <c r="P41" s="8"/>
    </row>
    <row r="42" spans="1:36" x14ac:dyDescent="0.25">
      <c r="I42" s="35"/>
      <c r="J42" s="35"/>
      <c r="K42" s="35"/>
      <c r="L42" s="9"/>
      <c r="M42" s="9"/>
      <c r="N42" s="9"/>
      <c r="O42" s="9"/>
      <c r="P42" s="9"/>
    </row>
    <row r="43" spans="1:36" x14ac:dyDescent="0.25">
      <c r="I43" s="36"/>
      <c r="J43" s="36"/>
      <c r="K43" s="36"/>
      <c r="L43" s="36"/>
      <c r="M43" s="36"/>
      <c r="N43" s="36"/>
      <c r="O43" s="36"/>
      <c r="P43" s="36"/>
      <c r="AA43" s="217"/>
    </row>
    <row r="44" spans="1:36" x14ac:dyDescent="0.25">
      <c r="I44" s="36"/>
      <c r="J44" s="36"/>
      <c r="K44" s="36"/>
      <c r="L44" s="36"/>
      <c r="M44" s="36"/>
      <c r="N44" s="36"/>
      <c r="O44" s="36"/>
      <c r="P44" s="36"/>
      <c r="AA44" s="217"/>
    </row>
    <row r="45" spans="1:36" x14ac:dyDescent="0.25">
      <c r="I45" s="36"/>
      <c r="J45" s="36"/>
      <c r="K45" s="36"/>
      <c r="L45" s="36"/>
      <c r="M45" s="36"/>
      <c r="N45" s="36"/>
      <c r="O45" s="36"/>
      <c r="P45" s="36"/>
      <c r="AA45" s="217"/>
    </row>
    <row r="46" spans="1:36" x14ac:dyDescent="0.25">
      <c r="I46" s="36"/>
      <c r="J46" s="36"/>
      <c r="K46" s="36"/>
      <c r="L46" s="36"/>
      <c r="M46" s="36"/>
      <c r="N46" s="36"/>
      <c r="O46" s="36"/>
      <c r="P46" s="36"/>
      <c r="AA46" s="217"/>
    </row>
    <row r="47" spans="1:36" x14ac:dyDescent="0.25">
      <c r="I47" s="36"/>
      <c r="J47" s="36"/>
      <c r="K47" s="36"/>
      <c r="L47" s="36"/>
      <c r="M47" s="36"/>
      <c r="N47" s="36"/>
      <c r="O47" s="36"/>
      <c r="P47" s="36"/>
    </row>
    <row r="48" spans="1:36" x14ac:dyDescent="0.25">
      <c r="I48" s="36"/>
      <c r="J48" s="36"/>
      <c r="K48" s="36"/>
      <c r="L48" s="36"/>
      <c r="M48" s="36"/>
      <c r="N48" s="36"/>
      <c r="O48" s="36"/>
      <c r="P48" s="36"/>
    </row>
    <row r="49" spans="9:27" x14ac:dyDescent="0.25">
      <c r="I49" s="35"/>
      <c r="J49" s="35"/>
      <c r="K49" s="35"/>
      <c r="L49" s="9"/>
      <c r="M49" s="9"/>
      <c r="N49" s="9"/>
      <c r="O49" s="9"/>
      <c r="P49" s="9"/>
    </row>
    <row r="50" spans="9:27" x14ac:dyDescent="0.25">
      <c r="I50" s="36"/>
      <c r="J50" s="36"/>
      <c r="K50" s="36"/>
      <c r="L50" s="36"/>
      <c r="M50" s="36"/>
      <c r="N50" s="36"/>
      <c r="O50" s="36"/>
      <c r="P50" s="36"/>
    </row>
    <row r="51" spans="9:27" x14ac:dyDescent="0.25">
      <c r="I51" s="36"/>
      <c r="J51" s="36"/>
      <c r="K51" s="36"/>
      <c r="L51" s="36"/>
      <c r="M51" s="36"/>
      <c r="N51" s="36"/>
      <c r="O51" s="36"/>
      <c r="P51" s="36"/>
    </row>
    <row r="52" spans="9:27" x14ac:dyDescent="0.25">
      <c r="I52" s="36"/>
      <c r="J52" s="36"/>
      <c r="K52" s="36"/>
      <c r="L52" s="36"/>
      <c r="M52" s="36"/>
      <c r="N52" s="36"/>
      <c r="O52" s="36"/>
      <c r="P52" s="36"/>
      <c r="AA52" s="217"/>
    </row>
    <row r="53" spans="9:27" x14ac:dyDescent="0.25">
      <c r="I53" s="36"/>
      <c r="J53" s="36"/>
      <c r="K53" s="36"/>
      <c r="L53" s="36"/>
      <c r="M53" s="36"/>
      <c r="N53" s="36"/>
      <c r="O53" s="36"/>
      <c r="P53" s="36"/>
    </row>
    <row r="54" spans="9:27" x14ac:dyDescent="0.25">
      <c r="I54" s="36"/>
      <c r="J54" s="36"/>
      <c r="K54" s="36"/>
      <c r="L54" s="36"/>
      <c r="M54" s="36"/>
      <c r="N54" s="36"/>
      <c r="O54" s="36"/>
      <c r="P54" s="36"/>
    </row>
    <row r="55" spans="9:27" x14ac:dyDescent="0.25">
      <c r="I55" s="36"/>
      <c r="J55" s="36"/>
      <c r="K55" s="36"/>
      <c r="L55" s="36"/>
      <c r="M55" s="36"/>
      <c r="N55" s="36"/>
      <c r="O55" s="36"/>
      <c r="P55" s="36"/>
    </row>
    <row r="56" spans="9:27" x14ac:dyDescent="0.25">
      <c r="I56" s="36"/>
      <c r="J56" s="36"/>
      <c r="K56" s="36"/>
      <c r="L56" s="36"/>
      <c r="M56" s="36"/>
      <c r="N56" s="36"/>
      <c r="O56" s="36"/>
      <c r="P56" s="36"/>
    </row>
    <row r="57" spans="9:27" x14ac:dyDescent="0.25">
      <c r="I57" s="36"/>
      <c r="J57" s="36"/>
      <c r="K57" s="36"/>
      <c r="L57" s="36"/>
      <c r="M57" s="36"/>
      <c r="N57" s="36"/>
      <c r="O57" s="36"/>
      <c r="P57" s="36"/>
    </row>
    <row r="58" spans="9:27" x14ac:dyDescent="0.25">
      <c r="I58" s="36"/>
      <c r="J58" s="36"/>
      <c r="K58" s="36"/>
      <c r="L58" s="36"/>
      <c r="M58" s="36"/>
      <c r="N58" s="36"/>
      <c r="O58" s="36"/>
      <c r="P58" s="36"/>
    </row>
    <row r="59" spans="9:27" x14ac:dyDescent="0.25">
      <c r="I59" s="35"/>
      <c r="J59" s="35"/>
      <c r="K59" s="35"/>
      <c r="L59" s="9"/>
      <c r="M59" s="9"/>
      <c r="N59" s="9"/>
      <c r="O59" s="9"/>
      <c r="P59" s="9"/>
    </row>
    <row r="60" spans="9:27" x14ac:dyDescent="0.25">
      <c r="I60" s="36"/>
      <c r="J60" s="36"/>
      <c r="K60" s="36"/>
      <c r="L60" s="36"/>
      <c r="M60" s="36"/>
      <c r="N60" s="36"/>
      <c r="O60" s="36"/>
      <c r="P60" s="36"/>
    </row>
    <row r="61" spans="9:27" x14ac:dyDescent="0.25">
      <c r="I61" s="36"/>
      <c r="J61" s="36"/>
      <c r="K61" s="36"/>
      <c r="L61" s="36"/>
      <c r="M61" s="36"/>
      <c r="N61" s="36"/>
      <c r="O61" s="36"/>
      <c r="P61" s="36"/>
    </row>
    <row r="62" spans="9:27" x14ac:dyDescent="0.25">
      <c r="I62" s="36"/>
      <c r="J62" s="36"/>
      <c r="K62" s="36"/>
      <c r="L62" s="36"/>
      <c r="M62" s="36"/>
      <c r="N62" s="36"/>
      <c r="O62" s="36"/>
      <c r="P62" s="36"/>
    </row>
    <row r="63" spans="9:27" x14ac:dyDescent="0.25">
      <c r="I63" s="36"/>
      <c r="J63" s="36"/>
      <c r="K63" s="36"/>
      <c r="L63" s="36"/>
      <c r="M63" s="36"/>
      <c r="N63" s="36"/>
      <c r="O63" s="36"/>
      <c r="P63" s="36"/>
    </row>
  </sheetData>
  <autoFilter ref="A1:AK1" xr:uid="{E3DDAA74-BDCF-46F0-A1C7-7C5A2F7EB848}"/>
  <mergeCells count="23">
    <mergeCell ref="N12:N13"/>
    <mergeCell ref="C12:C13"/>
    <mergeCell ref="D12:D13"/>
    <mergeCell ref="E12:E13"/>
    <mergeCell ref="F12:F13"/>
    <mergeCell ref="G12:G13"/>
    <mergeCell ref="H12:H13"/>
    <mergeCell ref="I12:I13"/>
    <mergeCell ref="J12:J13"/>
    <mergeCell ref="K12:K13"/>
    <mergeCell ref="M12:M13"/>
    <mergeCell ref="L12:L13"/>
    <mergeCell ref="O12:O13"/>
    <mergeCell ref="P12:P13"/>
    <mergeCell ref="Q12:Q13"/>
    <mergeCell ref="R12:R13"/>
    <mergeCell ref="S12:S13"/>
    <mergeCell ref="Y12:Y13"/>
    <mergeCell ref="T12:T13"/>
    <mergeCell ref="U12:U13"/>
    <mergeCell ref="V12:V13"/>
    <mergeCell ref="W12:W13"/>
    <mergeCell ref="X12:X13"/>
  </mergeCells>
  <phoneticPr fontId="24" type="noConversion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99FE53-40D6-4160-B144-D5420EAC3608}">
  <sheetPr>
    <tabColor theme="9" tint="0.79998168889431442"/>
  </sheetPr>
  <dimension ref="A1:AJ46"/>
  <sheetViews>
    <sheetView showGridLines="0" zoomScaleNormal="100" workbookViewId="0">
      <pane xSplit="2" ySplit="1" topLeftCell="U2" activePane="bottomRight" state="frozen"/>
      <selection activeCell="Y36" sqref="Y36"/>
      <selection pane="topRight" activeCell="Y36" sqref="Y36"/>
      <selection pane="bottomLeft" activeCell="Y36" sqref="Y36"/>
      <selection pane="bottomRight" activeCell="AJ30" sqref="AJ30"/>
    </sheetView>
  </sheetViews>
  <sheetFormatPr defaultRowHeight="15" x14ac:dyDescent="0.25"/>
  <cols>
    <col min="1" max="1" width="35.28515625" style="10" customWidth="1"/>
    <col min="2" max="2" width="33.7109375" style="10" customWidth="1"/>
    <col min="3" max="16" width="10.5703125" style="4" customWidth="1"/>
  </cols>
  <sheetData>
    <row r="1" spans="1:36" ht="15.75" thickBot="1" x14ac:dyDescent="0.3">
      <c r="A1" s="140" t="s">
        <v>217</v>
      </c>
      <c r="B1" s="140" t="s">
        <v>218</v>
      </c>
      <c r="C1" s="141" t="s">
        <v>83</v>
      </c>
      <c r="D1" s="141" t="s">
        <v>84</v>
      </c>
      <c r="E1" s="141" t="s">
        <v>85</v>
      </c>
      <c r="F1" s="141" t="s">
        <v>86</v>
      </c>
      <c r="G1" s="141" t="s">
        <v>87</v>
      </c>
      <c r="H1" s="141" t="s">
        <v>88</v>
      </c>
      <c r="I1" s="141" t="s">
        <v>89</v>
      </c>
      <c r="J1" s="141" t="s">
        <v>90</v>
      </c>
      <c r="K1" s="141" t="s">
        <v>91</v>
      </c>
      <c r="L1" s="37" t="s">
        <v>92</v>
      </c>
      <c r="M1" s="37" t="s">
        <v>93</v>
      </c>
      <c r="N1" s="37" t="s">
        <v>94</v>
      </c>
      <c r="O1" s="37" t="s">
        <v>95</v>
      </c>
      <c r="P1" s="37" t="s">
        <v>96</v>
      </c>
      <c r="Q1" s="37" t="s">
        <v>97</v>
      </c>
      <c r="R1" s="37" t="s">
        <v>98</v>
      </c>
      <c r="S1" s="37" t="s">
        <v>99</v>
      </c>
      <c r="T1" s="37" t="s">
        <v>100</v>
      </c>
      <c r="U1" s="37" t="s">
        <v>101</v>
      </c>
      <c r="V1" s="37" t="s">
        <v>102</v>
      </c>
      <c r="W1" s="37" t="s">
        <v>103</v>
      </c>
      <c r="X1" s="37" t="s">
        <v>104</v>
      </c>
      <c r="Y1" s="37" t="s">
        <v>105</v>
      </c>
      <c r="Z1" s="37" t="s">
        <v>411</v>
      </c>
      <c r="AA1" s="37" t="s">
        <v>448</v>
      </c>
      <c r="AB1" s="37" t="s">
        <v>452</v>
      </c>
      <c r="AC1" s="37" t="s">
        <v>456</v>
      </c>
      <c r="AD1" s="37" t="s">
        <v>460</v>
      </c>
      <c r="AE1" s="37" t="s">
        <v>520</v>
      </c>
      <c r="AF1" s="37" t="s">
        <v>522</v>
      </c>
      <c r="AG1" s="37" t="s">
        <v>536</v>
      </c>
      <c r="AH1" s="37" t="s">
        <v>547</v>
      </c>
      <c r="AI1" s="37" t="s">
        <v>552</v>
      </c>
      <c r="AJ1" s="37" t="s">
        <v>555</v>
      </c>
    </row>
    <row r="2" spans="1:36" x14ac:dyDescent="0.25">
      <c r="A2" s="215" t="s">
        <v>412</v>
      </c>
      <c r="B2" s="75" t="s">
        <v>413</v>
      </c>
      <c r="C2" s="47">
        <v>677</v>
      </c>
      <c r="D2" s="47">
        <v>1455</v>
      </c>
      <c r="E2" s="47">
        <v>2248</v>
      </c>
      <c r="F2" s="47">
        <v>3062</v>
      </c>
      <c r="G2" s="47">
        <v>935</v>
      </c>
      <c r="H2" s="47">
        <v>1923</v>
      </c>
      <c r="I2" s="47">
        <v>3067</v>
      </c>
      <c r="J2" s="47">
        <v>4002</v>
      </c>
      <c r="K2" s="47">
        <v>973</v>
      </c>
      <c r="L2" s="47">
        <v>2033</v>
      </c>
      <c r="M2" s="47">
        <v>3061</v>
      </c>
      <c r="N2" s="47">
        <v>4201</v>
      </c>
      <c r="O2" s="47">
        <v>1000</v>
      </c>
      <c r="P2" s="47">
        <v>2224</v>
      </c>
      <c r="Q2" s="47">
        <v>3372</v>
      </c>
      <c r="R2" s="47">
        <v>4699</v>
      </c>
      <c r="S2" s="47">
        <v>1134</v>
      </c>
      <c r="T2" s="47">
        <v>2253</v>
      </c>
      <c r="U2" s="47">
        <v>3408</v>
      </c>
      <c r="V2" s="47">
        <v>4686</v>
      </c>
      <c r="W2" s="47">
        <v>1165</v>
      </c>
      <c r="X2" s="47">
        <v>2397</v>
      </c>
      <c r="Y2" s="47">
        <v>3662</v>
      </c>
      <c r="Z2" s="47">
        <v>4934</v>
      </c>
      <c r="AA2" s="47">
        <v>1248</v>
      </c>
      <c r="AB2" s="47">
        <v>2577</v>
      </c>
      <c r="AC2" s="47">
        <v>3941</v>
      </c>
      <c r="AD2" s="47">
        <f>4775+726</f>
        <v>5501</v>
      </c>
      <c r="AE2" s="47">
        <v>1455</v>
      </c>
      <c r="AF2" s="47">
        <v>3058</v>
      </c>
      <c r="AG2" s="53">
        <v>4757</v>
      </c>
      <c r="AH2" s="53">
        <v>5812</v>
      </c>
      <c r="AI2" s="53">
        <v>1248</v>
      </c>
      <c r="AJ2" s="53">
        <v>2672</v>
      </c>
    </row>
    <row r="3" spans="1:36" x14ac:dyDescent="0.25">
      <c r="A3" s="10" t="s">
        <v>438</v>
      </c>
      <c r="B3" s="75" t="s">
        <v>442</v>
      </c>
      <c r="C3" s="47">
        <v>0</v>
      </c>
      <c r="D3" s="47">
        <v>0</v>
      </c>
      <c r="E3" s="47">
        <v>0</v>
      </c>
      <c r="F3" s="47">
        <v>128</v>
      </c>
      <c r="G3" s="47">
        <v>0</v>
      </c>
      <c r="H3" s="47">
        <v>0</v>
      </c>
      <c r="I3" s="47">
        <v>0</v>
      </c>
      <c r="J3" s="47">
        <v>0</v>
      </c>
      <c r="K3" s="47">
        <v>0</v>
      </c>
      <c r="L3" s="47">
        <v>0</v>
      </c>
      <c r="M3" s="47">
        <v>0</v>
      </c>
      <c r="N3" s="47">
        <v>0</v>
      </c>
      <c r="O3" s="47">
        <v>0</v>
      </c>
      <c r="P3" s="47">
        <v>64</v>
      </c>
      <c r="Q3" s="47">
        <v>149</v>
      </c>
      <c r="R3" s="47">
        <v>247</v>
      </c>
      <c r="S3" s="47">
        <v>62</v>
      </c>
      <c r="T3" s="47">
        <v>123</v>
      </c>
      <c r="U3" s="47">
        <v>185</v>
      </c>
      <c r="V3" s="47">
        <v>247</v>
      </c>
      <c r="W3" s="47">
        <v>98</v>
      </c>
      <c r="X3" s="47">
        <v>281</v>
      </c>
      <c r="Y3" s="47">
        <v>422</v>
      </c>
      <c r="Z3" s="47">
        <v>562</v>
      </c>
      <c r="AA3" s="47">
        <v>141</v>
      </c>
      <c r="AB3" s="47">
        <v>292</v>
      </c>
      <c r="AC3" s="47">
        <v>443</v>
      </c>
      <c r="AD3" s="47">
        <v>589</v>
      </c>
      <c r="AE3" s="47">
        <v>144</v>
      </c>
      <c r="AF3" s="47">
        <v>295</v>
      </c>
      <c r="AG3" s="53">
        <v>450</v>
      </c>
      <c r="AH3" s="53">
        <v>657</v>
      </c>
      <c r="AI3" s="53">
        <v>172</v>
      </c>
      <c r="AJ3" s="53">
        <v>309</v>
      </c>
    </row>
    <row r="4" spans="1:36" x14ac:dyDescent="0.25">
      <c r="A4" s="75" t="s">
        <v>219</v>
      </c>
      <c r="B4" s="75" t="s">
        <v>220</v>
      </c>
      <c r="C4" s="47">
        <v>0</v>
      </c>
      <c r="D4" s="47">
        <v>0</v>
      </c>
      <c r="E4" s="47">
        <v>0</v>
      </c>
      <c r="F4" s="47">
        <v>0</v>
      </c>
      <c r="G4" s="47">
        <v>0</v>
      </c>
      <c r="H4" s="47">
        <v>0</v>
      </c>
      <c r="I4" s="47">
        <v>0</v>
      </c>
      <c r="J4" s="47">
        <v>80</v>
      </c>
      <c r="K4" s="47">
        <v>737</v>
      </c>
      <c r="L4" s="47">
        <v>841</v>
      </c>
      <c r="M4" s="47">
        <v>110</v>
      </c>
      <c r="N4" s="47">
        <v>858</v>
      </c>
      <c r="O4" s="47">
        <v>41</v>
      </c>
      <c r="P4" s="47">
        <v>157</v>
      </c>
      <c r="Q4" s="47">
        <v>187</v>
      </c>
      <c r="R4" s="47">
        <v>227</v>
      </c>
      <c r="S4" s="47">
        <v>17</v>
      </c>
      <c r="T4" s="47">
        <v>40</v>
      </c>
      <c r="U4" s="47">
        <v>51</v>
      </c>
      <c r="V4" s="47">
        <v>63</v>
      </c>
      <c r="W4" s="47">
        <v>1</v>
      </c>
      <c r="X4" s="47">
        <v>5</v>
      </c>
      <c r="Y4" s="47">
        <v>8</v>
      </c>
      <c r="Z4" s="47">
        <v>17</v>
      </c>
      <c r="AA4" s="47">
        <v>0</v>
      </c>
      <c r="AB4" s="47">
        <v>0</v>
      </c>
      <c r="AC4" s="47">
        <v>0</v>
      </c>
      <c r="AD4" s="47">
        <v>0</v>
      </c>
      <c r="AE4" s="47">
        <v>0</v>
      </c>
      <c r="AF4" s="47">
        <v>0</v>
      </c>
      <c r="AG4" s="53">
        <v>0</v>
      </c>
      <c r="AH4" s="53">
        <v>0</v>
      </c>
      <c r="AI4" s="53">
        <v>0</v>
      </c>
      <c r="AJ4" s="53">
        <v>0</v>
      </c>
    </row>
    <row r="5" spans="1:36" ht="23.25" x14ac:dyDescent="0.25">
      <c r="A5" s="75" t="s">
        <v>439</v>
      </c>
      <c r="B5" s="75" t="s">
        <v>443</v>
      </c>
      <c r="C5" s="47">
        <v>124</v>
      </c>
      <c r="D5" s="47">
        <v>166</v>
      </c>
      <c r="E5" s="47">
        <v>163</v>
      </c>
      <c r="F5" s="47">
        <v>647</v>
      </c>
      <c r="G5" s="47">
        <v>172</v>
      </c>
      <c r="H5" s="47">
        <v>381</v>
      </c>
      <c r="I5" s="47">
        <v>171</v>
      </c>
      <c r="J5" s="47">
        <v>876</v>
      </c>
      <c r="K5" s="47">
        <v>99</v>
      </c>
      <c r="L5" s="47">
        <v>210</v>
      </c>
      <c r="M5" s="47">
        <v>474</v>
      </c>
      <c r="N5" s="47">
        <v>1106</v>
      </c>
      <c r="O5" s="47">
        <v>177</v>
      </c>
      <c r="P5" s="47">
        <v>348</v>
      </c>
      <c r="Q5" s="47">
        <v>519</v>
      </c>
      <c r="R5" s="47">
        <v>888</v>
      </c>
      <c r="S5" s="47">
        <v>195</v>
      </c>
      <c r="T5" s="47">
        <v>394</v>
      </c>
      <c r="U5" s="47">
        <v>573</v>
      </c>
      <c r="V5" s="47">
        <v>754</v>
      </c>
      <c r="W5" s="47">
        <v>223</v>
      </c>
      <c r="X5" s="47">
        <v>437</v>
      </c>
      <c r="Y5" s="47">
        <v>604</v>
      </c>
      <c r="Z5" s="47">
        <v>812</v>
      </c>
      <c r="AA5" s="47">
        <v>242</v>
      </c>
      <c r="AB5" s="47">
        <v>462</v>
      </c>
      <c r="AC5" s="47">
        <v>663</v>
      </c>
      <c r="AD5" s="47">
        <v>932</v>
      </c>
      <c r="AE5" s="47">
        <v>270</v>
      </c>
      <c r="AF5" s="47">
        <v>596</v>
      </c>
      <c r="AG5" s="53">
        <v>864</v>
      </c>
      <c r="AH5" s="53">
        <v>1221</v>
      </c>
      <c r="AI5" s="53">
        <v>270</v>
      </c>
      <c r="AJ5" s="53">
        <v>475</v>
      </c>
    </row>
    <row r="6" spans="1:36" x14ac:dyDescent="0.25">
      <c r="A6" s="75" t="s">
        <v>221</v>
      </c>
      <c r="B6" s="75" t="s">
        <v>222</v>
      </c>
      <c r="C6" s="47">
        <v>39</v>
      </c>
      <c r="D6" s="47">
        <v>347</v>
      </c>
      <c r="E6" s="47">
        <v>553</v>
      </c>
      <c r="F6" s="47">
        <v>0</v>
      </c>
      <c r="G6" s="47">
        <v>0</v>
      </c>
      <c r="H6" s="47">
        <v>233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v>0</v>
      </c>
      <c r="O6" s="47">
        <v>0</v>
      </c>
      <c r="P6" s="47">
        <v>0</v>
      </c>
      <c r="Q6" s="47">
        <v>0</v>
      </c>
      <c r="R6" s="47">
        <v>0</v>
      </c>
      <c r="S6" s="47">
        <v>0</v>
      </c>
      <c r="T6" s="47">
        <v>0</v>
      </c>
      <c r="U6" s="47">
        <v>0</v>
      </c>
      <c r="V6" s="47">
        <v>0</v>
      </c>
      <c r="W6" s="47">
        <v>0</v>
      </c>
      <c r="X6" s="47">
        <v>0</v>
      </c>
      <c r="Y6" s="47">
        <v>0</v>
      </c>
      <c r="Z6" s="47">
        <v>0</v>
      </c>
      <c r="AA6" s="47">
        <v>0</v>
      </c>
      <c r="AB6" s="47">
        <v>0</v>
      </c>
      <c r="AC6" s="47">
        <v>0</v>
      </c>
      <c r="AD6" s="47"/>
      <c r="AE6" s="47">
        <v>0</v>
      </c>
      <c r="AF6" s="47">
        <v>0</v>
      </c>
      <c r="AG6" s="53">
        <v>0</v>
      </c>
      <c r="AH6" s="53">
        <v>0</v>
      </c>
      <c r="AI6" s="53"/>
      <c r="AJ6" s="53"/>
    </row>
    <row r="7" spans="1:36" ht="23.25" x14ac:dyDescent="0.25">
      <c r="A7" s="75" t="s">
        <v>145</v>
      </c>
      <c r="B7" s="75" t="s">
        <v>444</v>
      </c>
      <c r="C7" s="47">
        <v>0</v>
      </c>
      <c r="D7" s="47">
        <v>0</v>
      </c>
      <c r="E7" s="47">
        <v>0</v>
      </c>
      <c r="F7" s="47">
        <v>0</v>
      </c>
      <c r="G7" s="47">
        <v>0</v>
      </c>
      <c r="H7" s="47">
        <v>0</v>
      </c>
      <c r="I7" s="47">
        <v>318</v>
      </c>
      <c r="J7" s="47">
        <v>0</v>
      </c>
      <c r="K7" s="47">
        <v>-1898</v>
      </c>
      <c r="L7" s="47">
        <v>-1829</v>
      </c>
      <c r="M7" s="47">
        <v>-1884</v>
      </c>
      <c r="N7" s="47">
        <v>0</v>
      </c>
      <c r="O7" s="47">
        <v>0</v>
      </c>
      <c r="P7" s="47">
        <v>5</v>
      </c>
      <c r="Q7" s="47">
        <v>0</v>
      </c>
      <c r="R7" s="47">
        <v>0</v>
      </c>
      <c r="S7" s="47">
        <v>0</v>
      </c>
      <c r="T7" s="47">
        <v>0</v>
      </c>
      <c r="U7" s="47">
        <v>0</v>
      </c>
      <c r="V7" s="47">
        <v>0</v>
      </c>
      <c r="W7" s="47">
        <v>0</v>
      </c>
      <c r="X7" s="47">
        <v>0</v>
      </c>
      <c r="Y7" s="47">
        <v>0</v>
      </c>
      <c r="Z7" s="47">
        <v>23</v>
      </c>
      <c r="AA7" s="47">
        <v>0</v>
      </c>
      <c r="AB7" s="47">
        <v>0</v>
      </c>
      <c r="AC7" s="47">
        <v>0</v>
      </c>
      <c r="AD7" s="47">
        <v>5</v>
      </c>
      <c r="AE7" s="47">
        <v>0</v>
      </c>
      <c r="AF7" s="47">
        <v>0</v>
      </c>
      <c r="AG7" s="53">
        <v>0</v>
      </c>
      <c r="AH7" s="53">
        <v>0</v>
      </c>
      <c r="AI7" s="53">
        <v>0</v>
      </c>
      <c r="AJ7" s="53">
        <v>0</v>
      </c>
    </row>
    <row r="8" spans="1:36" ht="27" customHeight="1" x14ac:dyDescent="0.25">
      <c r="A8" s="75" t="s">
        <v>223</v>
      </c>
      <c r="B8" s="75" t="s">
        <v>224</v>
      </c>
      <c r="C8" s="47">
        <v>0</v>
      </c>
      <c r="D8" s="47">
        <v>0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715</v>
      </c>
      <c r="N8" s="47">
        <v>0</v>
      </c>
      <c r="O8" s="47">
        <v>0</v>
      </c>
      <c r="P8" s="47">
        <v>0</v>
      </c>
      <c r="Q8" s="47">
        <v>0</v>
      </c>
      <c r="R8" s="47">
        <v>0</v>
      </c>
      <c r="S8" s="47">
        <v>0</v>
      </c>
      <c r="T8" s="47">
        <v>0</v>
      </c>
      <c r="U8" s="47">
        <v>0</v>
      </c>
      <c r="V8" s="47">
        <v>0</v>
      </c>
      <c r="W8" s="47">
        <v>0</v>
      </c>
      <c r="X8" s="47">
        <v>0</v>
      </c>
      <c r="Y8" s="47">
        <v>0</v>
      </c>
      <c r="Z8" s="47">
        <v>0</v>
      </c>
      <c r="AA8" s="47">
        <v>0</v>
      </c>
      <c r="AB8" s="47">
        <v>0</v>
      </c>
      <c r="AC8" s="47">
        <v>0</v>
      </c>
      <c r="AD8" s="47">
        <v>0</v>
      </c>
      <c r="AE8" s="47">
        <v>0</v>
      </c>
      <c r="AF8" s="47">
        <v>0</v>
      </c>
      <c r="AG8" s="53">
        <v>0</v>
      </c>
      <c r="AH8" s="53">
        <v>0</v>
      </c>
      <c r="AI8" s="53">
        <v>0</v>
      </c>
      <c r="AJ8" s="53">
        <v>0</v>
      </c>
    </row>
    <row r="9" spans="1:36" ht="23.25" x14ac:dyDescent="0.25">
      <c r="A9" s="239" t="s">
        <v>461</v>
      </c>
      <c r="B9" s="239" t="s">
        <v>462</v>
      </c>
      <c r="C9" s="47">
        <v>0</v>
      </c>
      <c r="D9" s="47">
        <v>0</v>
      </c>
      <c r="E9" s="47">
        <v>0</v>
      </c>
      <c r="F9" s="47">
        <v>10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v>31</v>
      </c>
      <c r="O9" s="47">
        <v>0</v>
      </c>
      <c r="P9" s="47">
        <v>0</v>
      </c>
      <c r="Q9" s="47">
        <v>0</v>
      </c>
      <c r="R9" s="47">
        <v>180</v>
      </c>
      <c r="S9" s="47">
        <v>0</v>
      </c>
      <c r="T9" s="47">
        <v>0</v>
      </c>
      <c r="U9" s="47">
        <v>0</v>
      </c>
      <c r="V9" s="47">
        <v>237</v>
      </c>
      <c r="W9" s="47">
        <v>0</v>
      </c>
      <c r="X9" s="47">
        <v>0</v>
      </c>
      <c r="Y9" s="47">
        <v>0</v>
      </c>
      <c r="Z9" s="47">
        <v>2635</v>
      </c>
      <c r="AA9" s="47">
        <v>0</v>
      </c>
      <c r="AB9" s="47">
        <v>0</v>
      </c>
      <c r="AC9" s="53">
        <v>324</v>
      </c>
      <c r="AD9" s="53">
        <v>0</v>
      </c>
      <c r="AE9" s="53">
        <v>0</v>
      </c>
      <c r="AF9" s="53">
        <v>0</v>
      </c>
      <c r="AG9" s="53">
        <v>0</v>
      </c>
      <c r="AH9" s="53">
        <v>0</v>
      </c>
      <c r="AI9" s="53">
        <v>0</v>
      </c>
      <c r="AJ9" s="53">
        <v>0</v>
      </c>
    </row>
    <row r="10" spans="1:36" x14ac:dyDescent="0.25">
      <c r="A10" s="75" t="s">
        <v>440</v>
      </c>
      <c r="B10" s="75" t="s">
        <v>225</v>
      </c>
      <c r="C10" s="47">
        <v>87</v>
      </c>
      <c r="D10" s="47">
        <v>243</v>
      </c>
      <c r="E10" s="47">
        <v>474</v>
      </c>
      <c r="F10" s="47">
        <v>693</v>
      </c>
      <c r="G10" s="47">
        <v>167</v>
      </c>
      <c r="H10" s="47">
        <v>359</v>
      </c>
      <c r="I10" s="47">
        <v>550</v>
      </c>
      <c r="J10" s="47">
        <v>603</v>
      </c>
      <c r="K10" s="47">
        <v>170</v>
      </c>
      <c r="L10" s="47">
        <v>317</v>
      </c>
      <c r="M10" s="47">
        <v>513</v>
      </c>
      <c r="N10" s="47">
        <v>624</v>
      </c>
      <c r="O10" s="47">
        <v>66</v>
      </c>
      <c r="P10" s="47">
        <v>150</v>
      </c>
      <c r="Q10" s="47">
        <v>248</v>
      </c>
      <c r="R10" s="47">
        <v>339</v>
      </c>
      <c r="S10" s="47">
        <v>78</v>
      </c>
      <c r="T10" s="47">
        <v>140</v>
      </c>
      <c r="U10" s="47">
        <v>177</v>
      </c>
      <c r="V10" s="47">
        <v>187</v>
      </c>
      <c r="W10" s="47">
        <v>56</v>
      </c>
      <c r="X10" s="47">
        <v>88</v>
      </c>
      <c r="Y10" s="47">
        <v>168</v>
      </c>
      <c r="Z10" s="47">
        <v>273</v>
      </c>
      <c r="AA10" s="47">
        <v>74</v>
      </c>
      <c r="AB10" s="47">
        <v>131</v>
      </c>
      <c r="AC10" s="47">
        <v>162</v>
      </c>
      <c r="AD10" s="47">
        <v>323</v>
      </c>
      <c r="AE10" s="47">
        <v>110</v>
      </c>
      <c r="AF10" s="47">
        <v>324</v>
      </c>
      <c r="AG10" s="53">
        <v>442</v>
      </c>
      <c r="AH10" s="53">
        <v>624</v>
      </c>
      <c r="AI10" s="53">
        <v>110</v>
      </c>
      <c r="AJ10" s="53">
        <v>185</v>
      </c>
    </row>
    <row r="11" spans="1:36" x14ac:dyDescent="0.25">
      <c r="A11" s="75" t="s">
        <v>441</v>
      </c>
      <c r="B11" s="75" t="s">
        <v>445</v>
      </c>
      <c r="C11" s="47">
        <v>39</v>
      </c>
      <c r="D11" s="47">
        <v>120</v>
      </c>
      <c r="E11" s="47">
        <v>359</v>
      </c>
      <c r="F11" s="47">
        <v>472</v>
      </c>
      <c r="G11" s="47">
        <v>47</v>
      </c>
      <c r="H11" s="47">
        <v>193</v>
      </c>
      <c r="I11" s="47">
        <v>694</v>
      </c>
      <c r="J11" s="47">
        <v>516</v>
      </c>
      <c r="K11" s="47">
        <v>56</v>
      </c>
      <c r="L11" s="47">
        <v>146</v>
      </c>
      <c r="M11" s="47">
        <v>557</v>
      </c>
      <c r="N11" s="47">
        <v>672</v>
      </c>
      <c r="O11" s="47">
        <v>87</v>
      </c>
      <c r="P11" s="47">
        <v>190</v>
      </c>
      <c r="Q11" s="47">
        <v>509</v>
      </c>
      <c r="R11" s="47">
        <v>609</v>
      </c>
      <c r="S11" s="47">
        <v>119</v>
      </c>
      <c r="T11" s="47">
        <v>296</v>
      </c>
      <c r="U11" s="47">
        <v>627</v>
      </c>
      <c r="V11" s="47">
        <v>767</v>
      </c>
      <c r="W11" s="47">
        <v>111</v>
      </c>
      <c r="X11" s="47">
        <v>234</v>
      </c>
      <c r="Y11" s="47">
        <v>433</v>
      </c>
      <c r="Z11" s="47">
        <v>799</v>
      </c>
      <c r="AA11" s="47">
        <v>215</v>
      </c>
      <c r="AB11" s="47">
        <v>400</v>
      </c>
      <c r="AC11" s="47">
        <v>578</v>
      </c>
      <c r="AD11" s="47">
        <v>918</v>
      </c>
      <c r="AE11" s="47">
        <v>192</v>
      </c>
      <c r="AF11" s="47">
        <v>457</v>
      </c>
      <c r="AG11" s="53">
        <v>682</v>
      </c>
      <c r="AH11" s="53">
        <v>1131</v>
      </c>
      <c r="AI11" s="53">
        <v>184</v>
      </c>
      <c r="AJ11" s="53">
        <v>393</v>
      </c>
    </row>
    <row r="12" spans="1:36" x14ac:dyDescent="0.25">
      <c r="A12" s="75" t="s">
        <v>507</v>
      </c>
      <c r="B12" s="75" t="s">
        <v>512</v>
      </c>
      <c r="C12" s="263">
        <v>0</v>
      </c>
      <c r="D12" s="263">
        <v>0</v>
      </c>
      <c r="E12" s="263">
        <v>0</v>
      </c>
      <c r="F12" s="263">
        <v>367</v>
      </c>
      <c r="G12" s="263">
        <v>0</v>
      </c>
      <c r="H12" s="263">
        <v>0</v>
      </c>
      <c r="I12" s="263">
        <v>0</v>
      </c>
      <c r="J12" s="263">
        <v>585</v>
      </c>
      <c r="K12" s="263">
        <v>97</v>
      </c>
      <c r="L12" s="263">
        <v>293</v>
      </c>
      <c r="M12" s="263">
        <v>416</v>
      </c>
      <c r="N12" s="263">
        <v>555</v>
      </c>
      <c r="O12" s="263">
        <v>175</v>
      </c>
      <c r="P12" s="263">
        <v>311</v>
      </c>
      <c r="Q12" s="263">
        <v>414</v>
      </c>
      <c r="R12" s="263">
        <v>594</v>
      </c>
      <c r="S12" s="263">
        <v>137</v>
      </c>
      <c r="T12" s="263">
        <v>331</v>
      </c>
      <c r="U12" s="263">
        <v>521</v>
      </c>
      <c r="V12" s="263">
        <v>930</v>
      </c>
      <c r="W12" s="263">
        <v>205</v>
      </c>
      <c r="X12" s="263">
        <v>480</v>
      </c>
      <c r="Y12" s="263">
        <v>1035</v>
      </c>
      <c r="Z12" s="263">
        <v>1638</v>
      </c>
      <c r="AA12" s="263">
        <v>323</v>
      </c>
      <c r="AB12" s="263">
        <v>550</v>
      </c>
      <c r="AC12" s="263">
        <v>1034</v>
      </c>
      <c r="AD12" s="47">
        <v>1200</v>
      </c>
      <c r="AE12" s="47">
        <v>598</v>
      </c>
      <c r="AF12" s="47">
        <v>1054</v>
      </c>
      <c r="AG12" s="53">
        <v>1351</v>
      </c>
      <c r="AH12" s="53">
        <v>1606</v>
      </c>
      <c r="AI12" s="53">
        <v>58</v>
      </c>
      <c r="AJ12" s="53">
        <v>149</v>
      </c>
    </row>
    <row r="13" spans="1:36" x14ac:dyDescent="0.25">
      <c r="A13" s="75" t="s">
        <v>508</v>
      </c>
      <c r="B13" s="75" t="s">
        <v>513</v>
      </c>
      <c r="C13" s="263"/>
      <c r="D13" s="263"/>
      <c r="E13" s="263"/>
      <c r="F13" s="263"/>
      <c r="G13" s="263"/>
      <c r="H13" s="263"/>
      <c r="I13" s="263"/>
      <c r="J13" s="263"/>
      <c r="K13" s="263"/>
      <c r="L13" s="263"/>
      <c r="M13" s="263"/>
      <c r="N13" s="263"/>
      <c r="O13" s="263"/>
      <c r="P13" s="263"/>
      <c r="Q13" s="263"/>
      <c r="R13" s="263"/>
      <c r="S13" s="263"/>
      <c r="T13" s="263"/>
      <c r="U13" s="263"/>
      <c r="V13" s="263"/>
      <c r="W13" s="263"/>
      <c r="X13" s="263"/>
      <c r="Y13" s="263"/>
      <c r="Z13" s="263"/>
      <c r="AA13" s="263"/>
      <c r="AB13" s="263"/>
      <c r="AC13" s="263"/>
      <c r="AD13" s="47">
        <v>516</v>
      </c>
      <c r="AE13" s="47">
        <v>37</v>
      </c>
      <c r="AF13" s="47">
        <v>135</v>
      </c>
      <c r="AG13" s="53">
        <v>153</v>
      </c>
      <c r="AH13" s="53">
        <v>153</v>
      </c>
      <c r="AI13" s="53">
        <v>0</v>
      </c>
      <c r="AJ13" s="53">
        <v>0</v>
      </c>
    </row>
    <row r="14" spans="1:36" x14ac:dyDescent="0.25">
      <c r="A14" s="75" t="s">
        <v>509</v>
      </c>
      <c r="B14" s="75" t="s">
        <v>514</v>
      </c>
      <c r="C14" s="263"/>
      <c r="D14" s="263"/>
      <c r="E14" s="263"/>
      <c r="F14" s="263"/>
      <c r="G14" s="263"/>
      <c r="H14" s="263"/>
      <c r="I14" s="263"/>
      <c r="J14" s="263"/>
      <c r="K14" s="263"/>
      <c r="L14" s="263"/>
      <c r="M14" s="263"/>
      <c r="N14" s="263"/>
      <c r="O14" s="263"/>
      <c r="P14" s="263"/>
      <c r="Q14" s="263"/>
      <c r="R14" s="263"/>
      <c r="S14" s="263"/>
      <c r="T14" s="263"/>
      <c r="U14" s="263"/>
      <c r="V14" s="263"/>
      <c r="W14" s="263"/>
      <c r="X14" s="263"/>
      <c r="Y14" s="263"/>
      <c r="Z14" s="263"/>
      <c r="AA14" s="263"/>
      <c r="AB14" s="263"/>
      <c r="AC14" s="263"/>
      <c r="AD14" s="47">
        <v>170</v>
      </c>
      <c r="AE14" s="47">
        <v>15</v>
      </c>
      <c r="AF14" s="47">
        <v>71</v>
      </c>
      <c r="AG14" s="53">
        <v>175</v>
      </c>
      <c r="AH14" s="53">
        <v>191</v>
      </c>
      <c r="AI14" s="53">
        <v>64</v>
      </c>
      <c r="AJ14" s="53">
        <v>153</v>
      </c>
    </row>
    <row r="15" spans="1:36" x14ac:dyDescent="0.25">
      <c r="A15" s="75" t="s">
        <v>228</v>
      </c>
      <c r="B15" s="75" t="s">
        <v>229</v>
      </c>
      <c r="C15" s="47">
        <v>0</v>
      </c>
      <c r="D15" s="47">
        <v>0</v>
      </c>
      <c r="E15" s="47">
        <v>0</v>
      </c>
      <c r="F15" s="47">
        <v>137</v>
      </c>
      <c r="G15" s="47">
        <v>0</v>
      </c>
      <c r="H15" s="47">
        <v>0</v>
      </c>
      <c r="I15" s="47">
        <v>0</v>
      </c>
      <c r="J15" s="47">
        <v>171</v>
      </c>
      <c r="K15" s="47">
        <v>24</v>
      </c>
      <c r="L15" s="47">
        <v>53</v>
      </c>
      <c r="M15" s="47">
        <v>162</v>
      </c>
      <c r="N15" s="47">
        <v>254</v>
      </c>
      <c r="O15" s="47">
        <v>24</v>
      </c>
      <c r="P15" s="47">
        <v>103</v>
      </c>
      <c r="Q15" s="47">
        <v>156</v>
      </c>
      <c r="R15" s="47">
        <v>198</v>
      </c>
      <c r="S15" s="47">
        <v>38</v>
      </c>
      <c r="T15" s="47">
        <v>79</v>
      </c>
      <c r="U15" s="47">
        <v>130</v>
      </c>
      <c r="V15" s="47">
        <v>194</v>
      </c>
      <c r="W15" s="47">
        <v>60</v>
      </c>
      <c r="X15" s="47">
        <v>127</v>
      </c>
      <c r="Y15" s="47">
        <v>181</v>
      </c>
      <c r="Z15" s="47">
        <v>256</v>
      </c>
      <c r="AA15" s="47">
        <v>69</v>
      </c>
      <c r="AB15" s="47">
        <v>160</v>
      </c>
      <c r="AC15" s="47">
        <v>252</v>
      </c>
      <c r="AD15" s="47">
        <v>364</v>
      </c>
      <c r="AE15" s="47">
        <v>42</v>
      </c>
      <c r="AF15" s="47">
        <v>184</v>
      </c>
      <c r="AG15" s="53">
        <v>289</v>
      </c>
      <c r="AH15" s="53">
        <v>385</v>
      </c>
      <c r="AI15" s="53">
        <v>50</v>
      </c>
      <c r="AJ15" s="53">
        <v>158</v>
      </c>
    </row>
    <row r="16" spans="1:36" ht="23.25" x14ac:dyDescent="0.25">
      <c r="A16" s="76" t="s">
        <v>230</v>
      </c>
      <c r="B16" s="76" t="s">
        <v>446</v>
      </c>
      <c r="C16" s="47">
        <v>0</v>
      </c>
      <c r="D16" s="47">
        <v>0</v>
      </c>
      <c r="E16" s="47">
        <v>0</v>
      </c>
      <c r="F16" s="47">
        <v>124</v>
      </c>
      <c r="G16" s="47">
        <v>0</v>
      </c>
      <c r="H16" s="47">
        <v>0</v>
      </c>
      <c r="I16" s="47">
        <v>0</v>
      </c>
      <c r="J16" s="47">
        <v>180</v>
      </c>
      <c r="K16" s="47">
        <v>35</v>
      </c>
      <c r="L16" s="47">
        <v>94</v>
      </c>
      <c r="M16" s="47">
        <v>136</v>
      </c>
      <c r="N16" s="47">
        <v>152</v>
      </c>
      <c r="O16" s="47">
        <v>16</v>
      </c>
      <c r="P16" s="47">
        <v>31</v>
      </c>
      <c r="Q16" s="47">
        <v>72</v>
      </c>
      <c r="R16" s="47">
        <v>117</v>
      </c>
      <c r="S16" s="47">
        <v>45</v>
      </c>
      <c r="T16" s="47">
        <v>62</v>
      </c>
      <c r="U16" s="47">
        <v>118</v>
      </c>
      <c r="V16" s="47">
        <v>151</v>
      </c>
      <c r="W16" s="47">
        <v>34</v>
      </c>
      <c r="X16" s="47">
        <v>59</v>
      </c>
      <c r="Y16" s="47">
        <v>94</v>
      </c>
      <c r="Z16" s="47">
        <v>104</v>
      </c>
      <c r="AA16" s="47">
        <v>37</v>
      </c>
      <c r="AB16" s="47">
        <v>59</v>
      </c>
      <c r="AC16" s="47">
        <v>74</v>
      </c>
      <c r="AD16" s="47">
        <v>112</v>
      </c>
      <c r="AE16" s="47">
        <v>57</v>
      </c>
      <c r="AF16" s="47">
        <v>74</v>
      </c>
      <c r="AG16" s="53">
        <v>91</v>
      </c>
      <c r="AH16" s="53">
        <v>99</v>
      </c>
      <c r="AI16" s="53">
        <v>32</v>
      </c>
      <c r="AJ16" s="53">
        <v>75</v>
      </c>
    </row>
    <row r="17" spans="1:36" x14ac:dyDescent="0.25">
      <c r="A17" s="75" t="s">
        <v>231</v>
      </c>
      <c r="B17" s="75" t="s">
        <v>232</v>
      </c>
      <c r="C17" s="47">
        <v>68</v>
      </c>
      <c r="D17" s="47">
        <v>69</v>
      </c>
      <c r="E17" s="47">
        <v>120</v>
      </c>
      <c r="F17" s="47">
        <v>168</v>
      </c>
      <c r="G17" s="47">
        <v>45</v>
      </c>
      <c r="H17" s="47">
        <v>132</v>
      </c>
      <c r="I17" s="47">
        <v>491</v>
      </c>
      <c r="J17" s="47">
        <v>272</v>
      </c>
      <c r="K17" s="47">
        <v>81</v>
      </c>
      <c r="L17" s="47">
        <v>173</v>
      </c>
      <c r="M17" s="47">
        <v>239</v>
      </c>
      <c r="N17" s="47">
        <v>326</v>
      </c>
      <c r="O17" s="47">
        <v>86</v>
      </c>
      <c r="P17" s="47">
        <v>179</v>
      </c>
      <c r="Q17" s="47">
        <v>265</v>
      </c>
      <c r="R17" s="47">
        <v>193</v>
      </c>
      <c r="S17" s="47">
        <v>94</v>
      </c>
      <c r="T17" s="47">
        <v>190</v>
      </c>
      <c r="U17" s="47">
        <v>295</v>
      </c>
      <c r="V17" s="47">
        <v>365</v>
      </c>
      <c r="W17" s="47">
        <v>108</v>
      </c>
      <c r="X17" s="47">
        <v>178</v>
      </c>
      <c r="Y17" s="47">
        <v>285</v>
      </c>
      <c r="Z17" s="47">
        <v>387</v>
      </c>
      <c r="AA17" s="47">
        <v>91</v>
      </c>
      <c r="AB17" s="47">
        <v>176</v>
      </c>
      <c r="AC17" s="47">
        <v>296</v>
      </c>
      <c r="AD17" s="47">
        <v>320</v>
      </c>
      <c r="AE17" s="47">
        <v>73</v>
      </c>
      <c r="AF17" s="47">
        <v>135</v>
      </c>
      <c r="AG17" s="53">
        <v>205</v>
      </c>
      <c r="AH17" s="53">
        <v>264</v>
      </c>
      <c r="AI17" s="53">
        <v>78</v>
      </c>
      <c r="AJ17" s="53">
        <v>147</v>
      </c>
    </row>
    <row r="18" spans="1:36" x14ac:dyDescent="0.25">
      <c r="A18" s="75" t="s">
        <v>510</v>
      </c>
      <c r="B18" s="75" t="s">
        <v>515</v>
      </c>
      <c r="C18" s="47">
        <v>0</v>
      </c>
      <c r="D18" s="47">
        <v>0</v>
      </c>
      <c r="E18" s="47">
        <v>0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v>0</v>
      </c>
      <c r="O18" s="47">
        <v>0</v>
      </c>
      <c r="P18" s="47">
        <v>0</v>
      </c>
      <c r="Q18" s="47">
        <v>0</v>
      </c>
      <c r="R18" s="47">
        <v>0</v>
      </c>
      <c r="S18" s="47">
        <v>0</v>
      </c>
      <c r="T18" s="47">
        <v>0</v>
      </c>
      <c r="U18" s="47">
        <v>0</v>
      </c>
      <c r="V18" s="47">
        <v>0</v>
      </c>
      <c r="W18" s="47">
        <v>0</v>
      </c>
      <c r="X18" s="47">
        <v>0</v>
      </c>
      <c r="Y18" s="47">
        <v>0</v>
      </c>
      <c r="Z18" s="47">
        <v>0</v>
      </c>
      <c r="AA18" s="47">
        <v>0</v>
      </c>
      <c r="AB18" s="47">
        <v>0</v>
      </c>
      <c r="AC18" s="47">
        <v>0</v>
      </c>
      <c r="AD18" s="47">
        <v>179</v>
      </c>
      <c r="AE18" s="47">
        <v>37</v>
      </c>
      <c r="AF18" s="47">
        <v>98</v>
      </c>
      <c r="AG18" s="53">
        <v>113</v>
      </c>
      <c r="AH18" s="53">
        <v>136</v>
      </c>
      <c r="AI18" s="53">
        <v>14</v>
      </c>
      <c r="AJ18" s="53">
        <v>26</v>
      </c>
    </row>
    <row r="19" spans="1:36" ht="23.25" x14ac:dyDescent="0.25">
      <c r="A19" s="75" t="s">
        <v>511</v>
      </c>
      <c r="B19" s="75" t="s">
        <v>516</v>
      </c>
      <c r="C19" s="47">
        <v>0</v>
      </c>
      <c r="D19" s="47">
        <v>0</v>
      </c>
      <c r="E19" s="47">
        <v>0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v>0</v>
      </c>
      <c r="O19" s="47">
        <v>0</v>
      </c>
      <c r="P19" s="47">
        <v>0</v>
      </c>
      <c r="Q19" s="47">
        <v>0</v>
      </c>
      <c r="R19" s="47">
        <v>0</v>
      </c>
      <c r="S19" s="47">
        <v>0</v>
      </c>
      <c r="T19" s="47">
        <v>0</v>
      </c>
      <c r="U19" s="47">
        <v>0</v>
      </c>
      <c r="V19" s="47">
        <v>0</v>
      </c>
      <c r="W19" s="47">
        <v>0</v>
      </c>
      <c r="X19" s="47">
        <v>0</v>
      </c>
      <c r="Y19" s="47">
        <v>0</v>
      </c>
      <c r="Z19" s="47">
        <v>0</v>
      </c>
      <c r="AA19" s="47">
        <v>0</v>
      </c>
      <c r="AB19" s="47">
        <v>0</v>
      </c>
      <c r="AC19" s="47">
        <v>0</v>
      </c>
      <c r="AD19" s="47">
        <v>-393</v>
      </c>
      <c r="AE19" s="47">
        <v>0</v>
      </c>
      <c r="AF19" s="47">
        <v>0</v>
      </c>
      <c r="AG19" s="53">
        <v>0</v>
      </c>
      <c r="AH19" s="53">
        <v>0</v>
      </c>
      <c r="AI19" s="53">
        <v>0</v>
      </c>
      <c r="AJ19" s="53">
        <v>0</v>
      </c>
    </row>
    <row r="20" spans="1:36" x14ac:dyDescent="0.25">
      <c r="A20" s="75" t="s">
        <v>233</v>
      </c>
      <c r="B20" s="75" t="s">
        <v>234</v>
      </c>
      <c r="C20" s="47">
        <v>82</v>
      </c>
      <c r="D20" s="47">
        <v>122</v>
      </c>
      <c r="E20" s="47">
        <v>158</v>
      </c>
      <c r="F20" s="47">
        <v>86</v>
      </c>
      <c r="G20" s="47">
        <v>50</v>
      </c>
      <c r="H20" s="47">
        <v>159</v>
      </c>
      <c r="I20" s="47">
        <v>321</v>
      </c>
      <c r="J20" s="47">
        <v>180</v>
      </c>
      <c r="K20" s="47">
        <v>95</v>
      </c>
      <c r="L20" s="47">
        <v>263</v>
      </c>
      <c r="M20" s="47">
        <v>328</v>
      </c>
      <c r="N20" s="47">
        <v>300</v>
      </c>
      <c r="O20" s="47">
        <v>62</v>
      </c>
      <c r="P20" s="47">
        <v>136</v>
      </c>
      <c r="Q20" s="47">
        <v>208</v>
      </c>
      <c r="R20" s="47">
        <v>275</v>
      </c>
      <c r="S20" s="47">
        <v>50</v>
      </c>
      <c r="T20" s="47">
        <v>115</v>
      </c>
      <c r="U20" s="47">
        <v>195</v>
      </c>
      <c r="V20" s="47">
        <v>297</v>
      </c>
      <c r="W20" s="47">
        <v>67</v>
      </c>
      <c r="X20" s="47">
        <v>145</v>
      </c>
      <c r="Y20" s="47">
        <v>226</v>
      </c>
      <c r="Z20" s="47">
        <v>313</v>
      </c>
      <c r="AA20" s="47">
        <v>63</v>
      </c>
      <c r="AB20" s="47">
        <v>135</v>
      </c>
      <c r="AC20" s="47">
        <v>210</v>
      </c>
      <c r="AD20" s="47">
        <v>415</v>
      </c>
      <c r="AE20" s="47">
        <v>74</v>
      </c>
      <c r="AF20" s="47">
        <v>160</v>
      </c>
      <c r="AG20" s="53">
        <v>240</v>
      </c>
      <c r="AH20" s="53">
        <v>309</v>
      </c>
      <c r="AI20" s="53">
        <v>80</v>
      </c>
      <c r="AJ20" s="53">
        <v>151</v>
      </c>
    </row>
    <row r="21" spans="1:36" x14ac:dyDescent="0.25">
      <c r="A21" s="75" t="s">
        <v>235</v>
      </c>
      <c r="B21" s="75" t="s">
        <v>236</v>
      </c>
      <c r="C21" s="47">
        <v>0</v>
      </c>
      <c r="D21" s="47">
        <v>0</v>
      </c>
      <c r="E21" s="47">
        <v>0</v>
      </c>
      <c r="F21" s="47">
        <v>374</v>
      </c>
      <c r="G21" s="47">
        <v>0</v>
      </c>
      <c r="H21" s="47">
        <v>0</v>
      </c>
      <c r="I21" s="47">
        <v>0</v>
      </c>
      <c r="J21" s="47">
        <v>440</v>
      </c>
      <c r="K21" s="47">
        <v>91</v>
      </c>
      <c r="L21" s="47">
        <v>200</v>
      </c>
      <c r="M21" s="47">
        <v>255</v>
      </c>
      <c r="N21" s="47">
        <v>418</v>
      </c>
      <c r="O21" s="47">
        <v>82</v>
      </c>
      <c r="P21" s="47">
        <v>168</v>
      </c>
      <c r="Q21" s="47">
        <v>276</v>
      </c>
      <c r="R21" s="47">
        <v>457</v>
      </c>
      <c r="S21" s="47">
        <v>96</v>
      </c>
      <c r="T21" s="47">
        <v>241</v>
      </c>
      <c r="U21" s="47">
        <v>409</v>
      </c>
      <c r="V21" s="47">
        <v>503</v>
      </c>
      <c r="W21" s="47">
        <v>170</v>
      </c>
      <c r="X21" s="47">
        <v>246</v>
      </c>
      <c r="Y21" s="47">
        <v>414</v>
      </c>
      <c r="Z21" s="47">
        <v>654</v>
      </c>
      <c r="AA21" s="47">
        <v>158</v>
      </c>
      <c r="AB21" s="47">
        <v>282</v>
      </c>
      <c r="AC21" s="47">
        <v>462</v>
      </c>
      <c r="AD21" s="47">
        <v>633</v>
      </c>
      <c r="AE21" s="47">
        <v>152</v>
      </c>
      <c r="AF21" s="47">
        <v>311</v>
      </c>
      <c r="AG21" s="47">
        <v>444</v>
      </c>
      <c r="AH21" s="47">
        <v>710</v>
      </c>
      <c r="AI21" s="47">
        <v>126</v>
      </c>
      <c r="AJ21" s="47">
        <v>265</v>
      </c>
    </row>
    <row r="22" spans="1:36" x14ac:dyDescent="0.25">
      <c r="A22" s="75" t="s">
        <v>549</v>
      </c>
      <c r="B22" s="75" t="s">
        <v>548</v>
      </c>
      <c r="C22" s="47">
        <v>0</v>
      </c>
      <c r="D22" s="47">
        <v>0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v>0</v>
      </c>
      <c r="P22" s="47">
        <v>0</v>
      </c>
      <c r="Q22" s="47">
        <v>0</v>
      </c>
      <c r="R22" s="47">
        <v>0</v>
      </c>
      <c r="S22" s="47">
        <v>0</v>
      </c>
      <c r="T22" s="47">
        <v>0</v>
      </c>
      <c r="U22" s="47">
        <v>0</v>
      </c>
      <c r="V22" s="47">
        <v>0</v>
      </c>
      <c r="W22" s="47">
        <v>0</v>
      </c>
      <c r="X22" s="47">
        <v>0</v>
      </c>
      <c r="Y22" s="47">
        <v>0</v>
      </c>
      <c r="Z22" s="47">
        <v>0</v>
      </c>
      <c r="AA22" s="47">
        <v>0</v>
      </c>
      <c r="AB22" s="47">
        <v>0</v>
      </c>
      <c r="AC22" s="47">
        <v>0</v>
      </c>
      <c r="AD22" s="47">
        <v>0</v>
      </c>
      <c r="AE22" s="47">
        <v>0</v>
      </c>
      <c r="AF22" s="47">
        <v>0</v>
      </c>
      <c r="AG22" s="47">
        <v>0</v>
      </c>
      <c r="AH22" s="47">
        <v>565</v>
      </c>
      <c r="AI22" s="47">
        <v>0</v>
      </c>
      <c r="AJ22" s="47">
        <v>0</v>
      </c>
    </row>
    <row r="23" spans="1:36" ht="15.75" thickBot="1" x14ac:dyDescent="0.3">
      <c r="A23" s="75" t="s">
        <v>237</v>
      </c>
      <c r="B23" s="75" t="s">
        <v>238</v>
      </c>
      <c r="C23" s="47">
        <v>216</v>
      </c>
      <c r="D23" s="47">
        <v>599</v>
      </c>
      <c r="E23" s="47">
        <v>1125</v>
      </c>
      <c r="F23" s="47">
        <v>746</v>
      </c>
      <c r="G23" s="47">
        <v>516</v>
      </c>
      <c r="H23" s="47">
        <v>952</v>
      </c>
      <c r="I23" s="47">
        <v>1285</v>
      </c>
      <c r="J23" s="47">
        <v>680</v>
      </c>
      <c r="K23" s="47">
        <v>273</v>
      </c>
      <c r="L23" s="47">
        <v>417</v>
      </c>
      <c r="M23" s="47">
        <v>540</v>
      </c>
      <c r="N23" s="47">
        <v>857</v>
      </c>
      <c r="O23" s="47">
        <v>185</v>
      </c>
      <c r="P23" s="47">
        <v>347</v>
      </c>
      <c r="Q23" s="47">
        <v>456</v>
      </c>
      <c r="R23" s="47">
        <v>559</v>
      </c>
      <c r="S23" s="47">
        <v>181</v>
      </c>
      <c r="T23" s="47">
        <v>327</v>
      </c>
      <c r="U23" s="47">
        <v>573</v>
      </c>
      <c r="V23" s="47">
        <v>846</v>
      </c>
      <c r="W23" s="47">
        <v>228</v>
      </c>
      <c r="X23" s="47">
        <v>469</v>
      </c>
      <c r="Y23" s="47">
        <v>686</v>
      </c>
      <c r="Z23" s="47">
        <v>954</v>
      </c>
      <c r="AA23" s="47">
        <v>280</v>
      </c>
      <c r="AB23" s="47">
        <v>554</v>
      </c>
      <c r="AC23" s="47">
        <v>813</v>
      </c>
      <c r="AD23" s="47">
        <v>981</v>
      </c>
      <c r="AE23" s="47">
        <v>197</v>
      </c>
      <c r="AF23" s="47">
        <v>414</v>
      </c>
      <c r="AG23" s="47">
        <v>602</v>
      </c>
      <c r="AH23" s="47">
        <v>969</v>
      </c>
      <c r="AI23" s="47">
        <v>207</v>
      </c>
      <c r="AJ23" s="47">
        <v>375</v>
      </c>
    </row>
    <row r="24" spans="1:36" ht="15.75" thickBot="1" x14ac:dyDescent="0.3">
      <c r="A24" s="77" t="s">
        <v>239</v>
      </c>
      <c r="B24" s="77" t="s">
        <v>240</v>
      </c>
      <c r="C24" s="71">
        <v>1332</v>
      </c>
      <c r="D24" s="71">
        <v>3121</v>
      </c>
      <c r="E24" s="71">
        <v>5200</v>
      </c>
      <c r="F24" s="71">
        <v>7014</v>
      </c>
      <c r="G24" s="71">
        <v>1932</v>
      </c>
      <c r="H24" s="71">
        <v>4332</v>
      </c>
      <c r="I24" s="71">
        <v>6897</v>
      </c>
      <c r="J24" s="71">
        <v>8585</v>
      </c>
      <c r="K24" s="71">
        <v>833</v>
      </c>
      <c r="L24" s="71">
        <v>3211</v>
      </c>
      <c r="M24" s="71">
        <v>5622</v>
      </c>
      <c r="N24" s="71">
        <v>10354</v>
      </c>
      <c r="O24" s="71">
        <v>2001</v>
      </c>
      <c r="P24" s="71">
        <v>4413</v>
      </c>
      <c r="Q24" s="71">
        <v>6831</v>
      </c>
      <c r="R24" s="71">
        <v>9582</v>
      </c>
      <c r="S24" s="71">
        <v>2246</v>
      </c>
      <c r="T24" s="71">
        <v>4591</v>
      </c>
      <c r="U24" s="71">
        <v>7262</v>
      </c>
      <c r="V24" s="71">
        <v>10227</v>
      </c>
      <c r="W24" s="71">
        <v>2526</v>
      </c>
      <c r="X24" s="71">
        <v>5146</v>
      </c>
      <c r="Y24" s="71">
        <v>8218</v>
      </c>
      <c r="Z24" s="71">
        <v>14361</v>
      </c>
      <c r="AA24" s="71">
        <v>2939</v>
      </c>
      <c r="AB24" s="71">
        <v>5778</v>
      </c>
      <c r="AC24" s="71">
        <f t="shared" ref="AC24:AG24" si="0">+SUM(AC2:AC23)</f>
        <v>9252</v>
      </c>
      <c r="AD24" s="71">
        <f t="shared" si="0"/>
        <v>12765</v>
      </c>
      <c r="AE24" s="71">
        <f t="shared" si="0"/>
        <v>3453</v>
      </c>
      <c r="AF24" s="71">
        <f t="shared" si="0"/>
        <v>7366</v>
      </c>
      <c r="AG24" s="71">
        <f t="shared" si="0"/>
        <v>10858</v>
      </c>
      <c r="AH24" s="71">
        <f>+SUM(AH2:AH23)</f>
        <v>14832</v>
      </c>
      <c r="AI24" s="71">
        <f>+SUM(AI2:AI23)</f>
        <v>2693</v>
      </c>
      <c r="AJ24" s="71">
        <f>+SUM(AJ2:AJ23)</f>
        <v>5533</v>
      </c>
    </row>
    <row r="25" spans="1:36" ht="15.75" thickTop="1" x14ac:dyDescent="0.25">
      <c r="C25" s="192"/>
      <c r="D25" s="192"/>
      <c r="E25" s="192"/>
      <c r="F25" s="192"/>
      <c r="G25" s="192"/>
      <c r="H25" s="192"/>
      <c r="I25" s="192"/>
      <c r="J25" s="192"/>
      <c r="K25" s="192"/>
      <c r="L25" s="192"/>
      <c r="M25" s="192"/>
      <c r="N25" s="192"/>
      <c r="O25" s="192"/>
      <c r="P25" s="192"/>
      <c r="Q25" s="207"/>
      <c r="R25" s="207"/>
      <c r="S25" s="207"/>
      <c r="T25" s="207"/>
      <c r="U25" s="207"/>
      <c r="V25" s="207"/>
      <c r="W25" s="207"/>
    </row>
    <row r="26" spans="1:36" x14ac:dyDescent="0.25">
      <c r="C26" s="192"/>
      <c r="D26" s="192"/>
      <c r="E26" s="192"/>
      <c r="F26" s="192"/>
      <c r="G26" s="192"/>
      <c r="H26" s="192"/>
      <c r="I26" s="192"/>
      <c r="J26" s="192"/>
      <c r="K26" s="192"/>
      <c r="L26" s="192"/>
      <c r="M26" s="192"/>
      <c r="N26" s="192"/>
      <c r="O26" s="192"/>
      <c r="P26" s="192"/>
      <c r="Q26" s="192"/>
      <c r="R26" s="192"/>
      <c r="S26" s="192"/>
      <c r="T26" s="192"/>
      <c r="U26" s="192"/>
      <c r="V26" s="192"/>
      <c r="W26" s="192"/>
      <c r="X26" s="192"/>
      <c r="Y26" s="192"/>
    </row>
    <row r="31" spans="1:36" x14ac:dyDescent="0.25">
      <c r="U31" s="217"/>
    </row>
    <row r="46" spans="21:21" x14ac:dyDescent="0.25">
      <c r="U46" s="217"/>
    </row>
  </sheetData>
  <autoFilter ref="A1:AJ1" xr:uid="{7199FE53-40D6-4160-B144-D5420EAC3608}"/>
  <mergeCells count="27">
    <mergeCell ref="AC12:AC14"/>
    <mergeCell ref="AA12:AA14"/>
    <mergeCell ref="AB12:AB14"/>
    <mergeCell ref="C12:C14"/>
    <mergeCell ref="D12:D14"/>
    <mergeCell ref="E12:E14"/>
    <mergeCell ref="F12:F14"/>
    <mergeCell ref="G12:G14"/>
    <mergeCell ref="H12:H14"/>
    <mergeCell ref="I12:I14"/>
    <mergeCell ref="U12:U14"/>
    <mergeCell ref="J12:J14"/>
    <mergeCell ref="K12:K14"/>
    <mergeCell ref="L12:L14"/>
    <mergeCell ref="M12:M14"/>
    <mergeCell ref="N12:N14"/>
    <mergeCell ref="O12:O14"/>
    <mergeCell ref="P12:P14"/>
    <mergeCell ref="Q12:Q14"/>
    <mergeCell ref="R12:R14"/>
    <mergeCell ref="S12:S14"/>
    <mergeCell ref="Z12:Z14"/>
    <mergeCell ref="T12:T14"/>
    <mergeCell ref="V12:V14"/>
    <mergeCell ref="W12:W14"/>
    <mergeCell ref="X12:X14"/>
    <mergeCell ref="Y12:Y14"/>
  </mergeCells>
  <phoneticPr fontId="24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DDD203-1485-4760-8622-9A1B74A6827F}">
  <sheetPr>
    <tabColor theme="9" tint="0.79998168889431442"/>
  </sheetPr>
  <dimension ref="A1:AV152"/>
  <sheetViews>
    <sheetView showGridLines="0" tabSelected="1" zoomScaleNormal="100" workbookViewId="0">
      <pane xSplit="2" ySplit="4" topLeftCell="P42" activePane="bottomRight" state="frozen"/>
      <selection activeCell="AK26" sqref="AK26"/>
      <selection pane="topRight" activeCell="AK26" sqref="AK26"/>
      <selection pane="bottomLeft" activeCell="AK26" sqref="AK26"/>
      <selection pane="bottomRight" activeCell="AU50" sqref="AU50"/>
    </sheetView>
  </sheetViews>
  <sheetFormatPr defaultColWidth="9.28515625" defaultRowHeight="11.25" x14ac:dyDescent="0.2"/>
  <cols>
    <col min="1" max="1" width="42" style="10" customWidth="1"/>
    <col min="2" max="2" width="40.42578125" style="10" customWidth="1"/>
    <col min="3" max="3" width="9.7109375" style="31" customWidth="1"/>
    <col min="4" max="4" width="9" style="31" customWidth="1"/>
    <col min="5" max="5" width="8.85546875" style="31" bestFit="1" customWidth="1"/>
    <col min="6" max="6" width="8.5703125" style="93" bestFit="1" customWidth="1"/>
    <col min="7" max="7" width="8.5703125" style="93" customWidth="1"/>
    <col min="8" max="9" width="8.28515625" style="93" bestFit="1" customWidth="1"/>
    <col min="10" max="10" width="8.7109375" style="93" customWidth="1"/>
    <col min="11" max="11" width="7.28515625" style="93" customWidth="1"/>
    <col min="12" max="12" width="7.28515625" style="4" customWidth="1"/>
    <col min="13" max="13" width="8.7109375" style="2" customWidth="1"/>
    <col min="14" max="17" width="9.28515625" style="2"/>
    <col min="18" max="18" width="7.7109375" style="196" customWidth="1"/>
    <col min="19" max="23" width="9.28515625" style="2"/>
    <col min="24" max="24" width="10.28515625" style="2" hidden="1" customWidth="1"/>
    <col min="25" max="25" width="9.28515625" style="2" hidden="1" customWidth="1"/>
    <col min="26" max="26" width="9.5703125" style="2" customWidth="1"/>
    <col min="27" max="27" width="10.28515625" style="2" hidden="1" customWidth="1"/>
    <col min="28" max="28" width="9.42578125" style="2" hidden="1" customWidth="1"/>
    <col min="29" max="29" width="9.5703125" style="2" customWidth="1"/>
    <col min="30" max="31" width="9.28515625" style="2" hidden="1" customWidth="1"/>
    <col min="32" max="32" width="9.5703125" style="2" customWidth="1"/>
    <col min="33" max="34" width="0" style="2" hidden="1" customWidth="1"/>
    <col min="35" max="35" width="9.5703125" style="2" customWidth="1"/>
    <col min="36" max="37" width="9.28515625" style="2" hidden="1" customWidth="1"/>
    <col min="38" max="38" width="9.5703125" style="2" customWidth="1"/>
    <col min="39" max="40" width="9.28515625" style="2" hidden="1" customWidth="1"/>
    <col min="41" max="41" width="9.5703125" style="2" customWidth="1"/>
    <col min="42" max="43" width="0" style="2" hidden="1" customWidth="1"/>
    <col min="44" max="44" width="9.5703125" style="2" customWidth="1"/>
    <col min="45" max="46" width="9.28515625" style="2" hidden="1" customWidth="1"/>
    <col min="47" max="16384" width="9.28515625" style="2"/>
  </cols>
  <sheetData>
    <row r="1" spans="1:44" x14ac:dyDescent="0.2">
      <c r="A1" s="11" t="s">
        <v>241</v>
      </c>
      <c r="B1" s="11" t="s">
        <v>242</v>
      </c>
      <c r="C1" s="36"/>
      <c r="D1" s="36"/>
      <c r="E1" s="36"/>
    </row>
    <row r="2" spans="1:44" x14ac:dyDescent="0.2">
      <c r="B2" s="89"/>
      <c r="C2" s="94"/>
      <c r="D2" s="94"/>
      <c r="E2" s="94"/>
      <c r="O2" s="191"/>
    </row>
    <row r="3" spans="1:44" x14ac:dyDescent="0.2">
      <c r="A3" s="82" t="s">
        <v>243</v>
      </c>
      <c r="B3" s="82" t="s">
        <v>244</v>
      </c>
      <c r="C3" s="95"/>
      <c r="D3" s="95"/>
      <c r="E3" s="95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96"/>
      <c r="V3" s="96"/>
      <c r="W3" s="96"/>
      <c r="Z3" s="96"/>
      <c r="AC3" s="96"/>
      <c r="AF3" s="96"/>
      <c r="AI3" s="96"/>
      <c r="AL3" s="96"/>
      <c r="AO3" s="96"/>
      <c r="AR3" s="96"/>
    </row>
    <row r="4" spans="1:44" ht="12" thickBot="1" x14ac:dyDescent="0.25">
      <c r="B4" s="172"/>
      <c r="C4" s="80" t="s">
        <v>86</v>
      </c>
      <c r="D4" s="80" t="s">
        <v>90</v>
      </c>
      <c r="E4" s="80" t="s">
        <v>91</v>
      </c>
      <c r="F4" s="80" t="s">
        <v>92</v>
      </c>
      <c r="G4" s="80" t="s">
        <v>93</v>
      </c>
      <c r="H4" s="80" t="s">
        <v>94</v>
      </c>
      <c r="I4" s="80" t="s">
        <v>95</v>
      </c>
      <c r="J4" s="80" t="s">
        <v>96</v>
      </c>
      <c r="K4" s="80" t="s">
        <v>97</v>
      </c>
      <c r="L4" s="80" t="s">
        <v>98</v>
      </c>
      <c r="M4" s="80" t="s">
        <v>99</v>
      </c>
      <c r="N4" s="80" t="s">
        <v>100</v>
      </c>
      <c r="O4" s="80" t="s">
        <v>101</v>
      </c>
      <c r="P4" s="80" t="s">
        <v>102</v>
      </c>
      <c r="Q4" s="80" t="s">
        <v>103</v>
      </c>
      <c r="R4" s="80" t="s">
        <v>104</v>
      </c>
      <c r="S4" s="80" t="s">
        <v>105</v>
      </c>
      <c r="T4" s="80" t="s">
        <v>411</v>
      </c>
      <c r="U4" s="80" t="s">
        <v>448</v>
      </c>
      <c r="V4" s="80" t="s">
        <v>452</v>
      </c>
      <c r="W4" s="80" t="s">
        <v>456</v>
      </c>
      <c r="X4" s="80"/>
      <c r="Y4" s="80"/>
      <c r="Z4" s="80" t="s">
        <v>460</v>
      </c>
      <c r="AC4" s="80" t="s">
        <v>520</v>
      </c>
      <c r="AF4" s="80" t="s">
        <v>522</v>
      </c>
      <c r="AI4" s="80" t="s">
        <v>536</v>
      </c>
      <c r="AL4" s="80" t="s">
        <v>547</v>
      </c>
      <c r="AO4" s="80" t="s">
        <v>552</v>
      </c>
      <c r="AR4" s="80" t="s">
        <v>555</v>
      </c>
    </row>
    <row r="5" spans="1:44" x14ac:dyDescent="0.2">
      <c r="A5" s="200" t="s">
        <v>245</v>
      </c>
      <c r="B5" s="201" t="s">
        <v>246</v>
      </c>
      <c r="C5" s="97">
        <v>12033</v>
      </c>
      <c r="D5" s="97">
        <v>12018</v>
      </c>
      <c r="E5" s="97">
        <v>2763</v>
      </c>
      <c r="F5" s="97">
        <v>6016.8860000000004</v>
      </c>
      <c r="G5" s="97">
        <v>9105</v>
      </c>
      <c r="H5" s="97">
        <v>12147</v>
      </c>
      <c r="I5" s="97">
        <v>2877</v>
      </c>
      <c r="J5" s="97">
        <v>6001</v>
      </c>
      <c r="K5" s="97">
        <v>9013.3673400000007</v>
      </c>
      <c r="L5" s="97">
        <v>12256</v>
      </c>
      <c r="M5" s="97">
        <v>3287.8130000000001</v>
      </c>
      <c r="N5" s="97">
        <v>6579.05</v>
      </c>
      <c r="O5" s="97">
        <v>9651.8227200000001</v>
      </c>
      <c r="P5" s="97">
        <v>12906.49979</v>
      </c>
      <c r="Q5" s="97">
        <v>3176.6775399999997</v>
      </c>
      <c r="R5" s="97">
        <v>6334.7034799999992</v>
      </c>
      <c r="S5" s="97">
        <v>9072</v>
      </c>
      <c r="T5" s="97">
        <v>12002</v>
      </c>
      <c r="U5" s="97">
        <v>3038</v>
      </c>
      <c r="V5" s="97">
        <v>6109</v>
      </c>
      <c r="W5" s="97">
        <v>8834</v>
      </c>
      <c r="Z5" s="97">
        <v>11552</v>
      </c>
      <c r="AC5" s="97">
        <f>SUM(AC6:AC7)</f>
        <v>2875</v>
      </c>
      <c r="AD5" s="97">
        <f t="shared" ref="AD5:AF5" si="0">SUM(AD6:AD7)</f>
        <v>0</v>
      </c>
      <c r="AE5" s="97">
        <f t="shared" si="0"/>
        <v>0</v>
      </c>
      <c r="AF5" s="97">
        <f t="shared" si="0"/>
        <v>5830</v>
      </c>
      <c r="AI5" s="97">
        <f>SUM(AI6:AI7)</f>
        <v>8640</v>
      </c>
      <c r="AL5" s="97">
        <f>SUM(AL6:AL7)</f>
        <v>11510</v>
      </c>
      <c r="AO5" s="97">
        <f>SUM(AO6:AO7)</f>
        <v>2783</v>
      </c>
      <c r="AR5" s="97">
        <f>SUM(AR6:AR7)</f>
        <v>5541.2510000000002</v>
      </c>
    </row>
    <row r="6" spans="1:44" x14ac:dyDescent="0.2">
      <c r="A6" s="76" t="s">
        <v>247</v>
      </c>
      <c r="B6" s="76" t="s">
        <v>248</v>
      </c>
      <c r="C6" s="98">
        <v>11428</v>
      </c>
      <c r="D6" s="98">
        <v>11367</v>
      </c>
      <c r="E6" s="98">
        <v>2553</v>
      </c>
      <c r="F6" s="98">
        <v>5577.7120000000004</v>
      </c>
      <c r="G6" s="98">
        <v>8446</v>
      </c>
      <c r="H6" s="98">
        <v>11271</v>
      </c>
      <c r="I6" s="98">
        <v>2666</v>
      </c>
      <c r="J6" s="98">
        <v>5562</v>
      </c>
      <c r="K6" s="98">
        <v>8356.0435400000006</v>
      </c>
      <c r="L6" s="98">
        <v>11335</v>
      </c>
      <c r="M6" s="98">
        <v>3028.788</v>
      </c>
      <c r="N6" s="98">
        <v>6077.7</v>
      </c>
      <c r="O6" s="98">
        <v>8922.4138700000003</v>
      </c>
      <c r="P6" s="98">
        <v>11942.64984</v>
      </c>
      <c r="Q6" s="98">
        <v>2976.2953399999997</v>
      </c>
      <c r="R6" s="98">
        <v>5933.9039799999991</v>
      </c>
      <c r="S6" s="98">
        <v>8542</v>
      </c>
      <c r="T6" s="98">
        <v>11323</v>
      </c>
      <c r="U6" s="98">
        <v>2764</v>
      </c>
      <c r="V6" s="98">
        <v>5608</v>
      </c>
      <c r="W6" s="98">
        <v>8173</v>
      </c>
      <c r="Y6" s="196"/>
      <c r="Z6" s="98">
        <v>10698</v>
      </c>
      <c r="AC6" s="98">
        <v>2624</v>
      </c>
      <c r="AF6" s="98">
        <v>5369</v>
      </c>
      <c r="AI6" s="98">
        <v>8021</v>
      </c>
      <c r="AL6" s="98">
        <v>10740</v>
      </c>
      <c r="AO6" s="98">
        <v>2639</v>
      </c>
      <c r="AR6" s="98">
        <v>5279.2510000000002</v>
      </c>
    </row>
    <row r="7" spans="1:44" x14ac:dyDescent="0.2">
      <c r="A7" s="76" t="s">
        <v>249</v>
      </c>
      <c r="B7" s="76" t="s">
        <v>250</v>
      </c>
      <c r="C7" s="98">
        <v>605</v>
      </c>
      <c r="D7" s="98">
        <v>651</v>
      </c>
      <c r="E7" s="98">
        <v>210</v>
      </c>
      <c r="F7" s="98">
        <v>439.17399999999998</v>
      </c>
      <c r="G7" s="98">
        <v>659</v>
      </c>
      <c r="H7" s="98">
        <v>876</v>
      </c>
      <c r="I7" s="98">
        <v>210</v>
      </c>
      <c r="J7" s="98">
        <v>439</v>
      </c>
      <c r="K7" s="98">
        <v>657.32380000000001</v>
      </c>
      <c r="L7" s="98">
        <v>921</v>
      </c>
      <c r="M7" s="98">
        <v>259.02499999999998</v>
      </c>
      <c r="N7" s="98">
        <v>501.35</v>
      </c>
      <c r="O7" s="98">
        <v>729.40884999999992</v>
      </c>
      <c r="P7" s="98">
        <v>963.84994999999992</v>
      </c>
      <c r="Q7" s="98">
        <v>200.38220000000001</v>
      </c>
      <c r="R7" s="98">
        <v>400.79950000000008</v>
      </c>
      <c r="S7" s="98">
        <v>530</v>
      </c>
      <c r="T7" s="98">
        <v>679</v>
      </c>
      <c r="U7" s="98">
        <v>274</v>
      </c>
      <c r="V7" s="98">
        <v>501</v>
      </c>
      <c r="W7" s="98">
        <v>661</v>
      </c>
      <c r="Z7" s="98">
        <v>854</v>
      </c>
      <c r="AC7" s="98">
        <v>251</v>
      </c>
      <c r="AF7" s="98">
        <v>461</v>
      </c>
      <c r="AI7" s="98">
        <v>619</v>
      </c>
      <c r="AL7" s="98">
        <v>770</v>
      </c>
      <c r="AO7" s="98">
        <v>144</v>
      </c>
      <c r="AR7" s="98">
        <v>262</v>
      </c>
    </row>
    <row r="8" spans="1:44" x14ac:dyDescent="0.2">
      <c r="A8" s="201" t="s">
        <v>251</v>
      </c>
      <c r="B8" s="201" t="s">
        <v>252</v>
      </c>
      <c r="C8" s="97">
        <v>21713</v>
      </c>
      <c r="D8" s="97">
        <v>21539</v>
      </c>
      <c r="E8" s="97">
        <v>5112</v>
      </c>
      <c r="F8" s="97">
        <v>11073.847361423852</v>
      </c>
      <c r="G8" s="97">
        <v>17278</v>
      </c>
      <c r="H8" s="97">
        <v>23875</v>
      </c>
      <c r="I8" s="97">
        <v>5969</v>
      </c>
      <c r="J8" s="97">
        <v>12644.708000000002</v>
      </c>
      <c r="K8" s="97">
        <v>19275.528370000004</v>
      </c>
      <c r="L8" s="97">
        <v>26319</v>
      </c>
      <c r="M8" s="97">
        <v>6716.9080800000002</v>
      </c>
      <c r="N8" s="97">
        <v>14262.577829999998</v>
      </c>
      <c r="O8" s="97">
        <v>21536.462770713671</v>
      </c>
      <c r="P8" s="97">
        <v>28382.99211000005</v>
      </c>
      <c r="Q8" s="97">
        <v>7136.3945200000007</v>
      </c>
      <c r="R8" s="97">
        <v>14071.516890000001</v>
      </c>
      <c r="S8" s="97">
        <v>21101</v>
      </c>
      <c r="T8" s="97">
        <v>27885</v>
      </c>
      <c r="U8" s="97">
        <v>6852</v>
      </c>
      <c r="V8" s="97">
        <v>14011</v>
      </c>
      <c r="W8" s="97">
        <v>20843</v>
      </c>
      <c r="Z8" s="97">
        <v>27536</v>
      </c>
      <c r="AC8" s="97">
        <f>SUM(AC9:AC10)</f>
        <v>7462</v>
      </c>
      <c r="AD8" s="97">
        <f t="shared" ref="AD8:AF8" si="1">SUM(AD9:AD10)</f>
        <v>0</v>
      </c>
      <c r="AE8" s="97">
        <f t="shared" si="1"/>
        <v>0</v>
      </c>
      <c r="AF8" s="97">
        <f t="shared" si="1"/>
        <v>14985</v>
      </c>
      <c r="AI8" s="97">
        <f>SUM(AI9:AI10)</f>
        <v>22510</v>
      </c>
      <c r="AL8" s="97">
        <f>SUM(AL9:AL10)</f>
        <v>30307</v>
      </c>
      <c r="AO8" s="97">
        <f>SUM(AO9:AO10)</f>
        <v>7655</v>
      </c>
      <c r="AR8" s="97">
        <f>SUM(AR9:AR10)</f>
        <v>15328</v>
      </c>
    </row>
    <row r="9" spans="1:44" x14ac:dyDescent="0.2">
      <c r="A9" s="76" t="s">
        <v>253</v>
      </c>
      <c r="B9" s="76" t="s">
        <v>254</v>
      </c>
      <c r="C9" s="98">
        <v>19766</v>
      </c>
      <c r="D9" s="98">
        <v>19630</v>
      </c>
      <c r="E9" s="98">
        <v>4471</v>
      </c>
      <c r="F9" s="98">
        <v>9797.19506959912</v>
      </c>
      <c r="G9" s="98">
        <v>15323</v>
      </c>
      <c r="H9" s="98">
        <v>21296</v>
      </c>
      <c r="I9" s="98">
        <v>5282</v>
      </c>
      <c r="J9" s="98">
        <v>11292.377324062158</v>
      </c>
      <c r="K9" s="98">
        <v>17306.897908532836</v>
      </c>
      <c r="L9" s="98">
        <v>23609</v>
      </c>
      <c r="M9" s="98">
        <v>5917.0449216077704</v>
      </c>
      <c r="N9" s="98">
        <v>12660.756890713699</v>
      </c>
      <c r="O9" s="98">
        <v>19269.237316432962</v>
      </c>
      <c r="P9" s="98">
        <v>25390.237158338899</v>
      </c>
      <c r="Q9" s="98">
        <v>6432.9514683696325</v>
      </c>
      <c r="R9" s="98">
        <v>12663.037267617798</v>
      </c>
      <c r="S9" s="98">
        <v>19136</v>
      </c>
      <c r="T9" s="98">
        <v>25362</v>
      </c>
      <c r="U9" s="98">
        <v>6072</v>
      </c>
      <c r="V9" s="98">
        <v>12409</v>
      </c>
      <c r="W9" s="98">
        <v>18556</v>
      </c>
      <c r="Z9" s="98">
        <v>24596</v>
      </c>
      <c r="AC9" s="98">
        <v>6534</v>
      </c>
      <c r="AF9" s="98">
        <v>13288</v>
      </c>
      <c r="AI9" s="98">
        <v>20136</v>
      </c>
      <c r="AL9" s="98">
        <v>27335</v>
      </c>
      <c r="AO9" s="98">
        <v>7094</v>
      </c>
      <c r="AR9" s="98">
        <v>14316</v>
      </c>
    </row>
    <row r="10" spans="1:44" x14ac:dyDescent="0.2">
      <c r="A10" s="76" t="s">
        <v>255</v>
      </c>
      <c r="B10" s="76" t="s">
        <v>256</v>
      </c>
      <c r="C10" s="98">
        <v>1947</v>
      </c>
      <c r="D10" s="98">
        <v>1909</v>
      </c>
      <c r="E10" s="98">
        <v>641</v>
      </c>
      <c r="F10" s="98">
        <v>1276.652291824729</v>
      </c>
      <c r="G10" s="98">
        <v>1954</v>
      </c>
      <c r="H10" s="98">
        <v>2579</v>
      </c>
      <c r="I10" s="98">
        <v>687</v>
      </c>
      <c r="J10" s="98">
        <v>1352.3306759378438</v>
      </c>
      <c r="K10" s="98">
        <v>1968.6304614671667</v>
      </c>
      <c r="L10" s="98">
        <v>2710</v>
      </c>
      <c r="M10" s="98">
        <v>799.86086839223196</v>
      </c>
      <c r="N10" s="98">
        <v>1602.2138992862999</v>
      </c>
      <c r="O10" s="98">
        <v>2267.2254542807086</v>
      </c>
      <c r="P10" s="98">
        <v>2992.7549516611498</v>
      </c>
      <c r="Q10" s="98">
        <v>703.44305163036802</v>
      </c>
      <c r="R10" s="98">
        <v>1408.4796223822032</v>
      </c>
      <c r="S10" s="98">
        <v>1965</v>
      </c>
      <c r="T10" s="98">
        <v>2523</v>
      </c>
      <c r="U10" s="98">
        <v>780</v>
      </c>
      <c r="V10" s="98">
        <v>1601</v>
      </c>
      <c r="W10" s="98">
        <v>2287</v>
      </c>
      <c r="Z10" s="98">
        <v>2940</v>
      </c>
      <c r="AC10" s="98">
        <v>928</v>
      </c>
      <c r="AF10" s="98">
        <v>1697</v>
      </c>
      <c r="AI10" s="98">
        <v>2374</v>
      </c>
      <c r="AL10" s="98">
        <v>2972</v>
      </c>
      <c r="AO10" s="98">
        <v>561</v>
      </c>
      <c r="AR10" s="98">
        <v>1012</v>
      </c>
    </row>
    <row r="11" spans="1:44" x14ac:dyDescent="0.2">
      <c r="A11" s="201" t="s">
        <v>257</v>
      </c>
      <c r="B11" s="201" t="s">
        <v>258</v>
      </c>
      <c r="C11" s="97">
        <v>19321</v>
      </c>
      <c r="D11" s="97">
        <v>20756</v>
      </c>
      <c r="E11" s="97">
        <v>4908</v>
      </c>
      <c r="F11" s="97">
        <v>10068.161999999998</v>
      </c>
      <c r="G11" s="97">
        <v>15623</v>
      </c>
      <c r="H11" s="97">
        <v>22331</v>
      </c>
      <c r="I11" s="97">
        <v>5718</v>
      </c>
      <c r="J11" s="97">
        <v>11686.319245993775</v>
      </c>
      <c r="K11" s="97">
        <v>17864.996999999999</v>
      </c>
      <c r="L11" s="97">
        <v>23733</v>
      </c>
      <c r="M11" s="97">
        <v>6169.2838500000007</v>
      </c>
      <c r="N11" s="97">
        <v>13220.886690000003</v>
      </c>
      <c r="O11" s="97">
        <v>20301</v>
      </c>
      <c r="P11" s="97">
        <v>26887.937538416292</v>
      </c>
      <c r="Q11" s="97">
        <v>6681.2002200000006</v>
      </c>
      <c r="R11" s="97">
        <v>13586.31485999998</v>
      </c>
      <c r="S11" s="97">
        <v>20708</v>
      </c>
      <c r="T11" s="97">
        <v>27451.414090000006</v>
      </c>
      <c r="U11" s="97">
        <v>6984</v>
      </c>
      <c r="V11" s="97">
        <v>14348</v>
      </c>
      <c r="W11" s="97">
        <v>22352</v>
      </c>
      <c r="Z11" s="97">
        <v>28941</v>
      </c>
      <c r="AC11" s="97">
        <f>SUM(AC12:AC13)</f>
        <v>7122</v>
      </c>
      <c r="AD11" s="97">
        <f t="shared" ref="AD11:AF11" si="2">SUM(AD12:AD13)</f>
        <v>0</v>
      </c>
      <c r="AE11" s="97">
        <f t="shared" si="2"/>
        <v>0</v>
      </c>
      <c r="AF11" s="97">
        <f t="shared" si="2"/>
        <v>13989</v>
      </c>
      <c r="AI11" s="97">
        <f>SUM(AI12:AI13)</f>
        <v>21387</v>
      </c>
      <c r="AL11" s="97">
        <f>SUM(AL12:AL13)</f>
        <v>28583</v>
      </c>
      <c r="AO11" s="97">
        <f>SUM(AO12:AO13)</f>
        <v>7288</v>
      </c>
      <c r="AR11" s="97">
        <f>SUM(AR12:AR13)</f>
        <v>14546.673160000004</v>
      </c>
    </row>
    <row r="12" spans="1:44" x14ac:dyDescent="0.2">
      <c r="A12" s="76" t="s">
        <v>253</v>
      </c>
      <c r="B12" s="76" t="s">
        <v>254</v>
      </c>
      <c r="C12" s="98">
        <v>18204</v>
      </c>
      <c r="D12" s="98">
        <v>19631</v>
      </c>
      <c r="E12" s="98">
        <v>4482</v>
      </c>
      <c r="F12" s="98">
        <v>9333.2843609375341</v>
      </c>
      <c r="G12" s="98">
        <v>14477</v>
      </c>
      <c r="H12" s="98">
        <v>20720</v>
      </c>
      <c r="I12" s="98">
        <v>5275</v>
      </c>
      <c r="J12" s="98">
        <v>10831.1618069619</v>
      </c>
      <c r="K12" s="98">
        <v>16491.156788532833</v>
      </c>
      <c r="L12" s="98">
        <v>21808</v>
      </c>
      <c r="M12" s="98">
        <v>5686.2815418048413</v>
      </c>
      <c r="N12" s="98">
        <v>12141.2481199945</v>
      </c>
      <c r="O12" s="98">
        <v>18967</v>
      </c>
      <c r="P12" s="98">
        <v>24804.756626583701</v>
      </c>
      <c r="Q12" s="98">
        <v>6217.9384568671121</v>
      </c>
      <c r="R12" s="98">
        <v>12659.190094229287</v>
      </c>
      <c r="S12" s="98">
        <v>19389</v>
      </c>
      <c r="T12" s="98">
        <v>25749.268707774998</v>
      </c>
      <c r="U12" s="98">
        <v>6352</v>
      </c>
      <c r="V12" s="98">
        <v>13174</v>
      </c>
      <c r="W12" s="98">
        <v>20700</v>
      </c>
      <c r="Z12" s="98">
        <v>26823</v>
      </c>
      <c r="AC12" s="98">
        <v>6500</v>
      </c>
      <c r="AF12" s="98">
        <v>12883</v>
      </c>
      <c r="AI12" s="98">
        <v>19879</v>
      </c>
      <c r="AL12" s="98">
        <v>26699</v>
      </c>
      <c r="AO12" s="98">
        <v>6911</v>
      </c>
      <c r="AR12" s="98">
        <v>13860.539776525666</v>
      </c>
    </row>
    <row r="13" spans="1:44" x14ac:dyDescent="0.2">
      <c r="A13" s="76" t="s">
        <v>255</v>
      </c>
      <c r="B13" s="76" t="s">
        <v>256</v>
      </c>
      <c r="C13" s="98">
        <v>1117</v>
      </c>
      <c r="D13" s="98">
        <v>1125</v>
      </c>
      <c r="E13" s="98">
        <v>426</v>
      </c>
      <c r="F13" s="98">
        <v>734.87763906246516</v>
      </c>
      <c r="G13" s="98">
        <v>1146</v>
      </c>
      <c r="H13" s="98">
        <v>1611</v>
      </c>
      <c r="I13" s="98">
        <v>442</v>
      </c>
      <c r="J13" s="98">
        <v>855.15743903187399</v>
      </c>
      <c r="K13" s="98">
        <v>1373.8402114671667</v>
      </c>
      <c r="L13" s="98">
        <v>1925</v>
      </c>
      <c r="M13" s="98">
        <v>482.80385819515897</v>
      </c>
      <c r="N13" s="98">
        <v>1079.82788000547</v>
      </c>
      <c r="O13" s="98">
        <v>1334</v>
      </c>
      <c r="P13" s="98">
        <v>2083.18091183259</v>
      </c>
      <c r="Q13" s="98">
        <v>463.26176313288858</v>
      </c>
      <c r="R13" s="98">
        <v>927.12476577069447</v>
      </c>
      <c r="S13" s="98">
        <v>1319</v>
      </c>
      <c r="T13" s="98">
        <v>1702.1453822250078</v>
      </c>
      <c r="U13" s="98">
        <v>632</v>
      </c>
      <c r="V13" s="98">
        <v>1174</v>
      </c>
      <c r="W13" s="98">
        <v>1651</v>
      </c>
      <c r="Z13" s="98">
        <v>2118</v>
      </c>
      <c r="AC13" s="98">
        <v>622</v>
      </c>
      <c r="AF13" s="98">
        <v>1106</v>
      </c>
      <c r="AI13" s="98">
        <v>1508</v>
      </c>
      <c r="AL13" s="98">
        <v>1884</v>
      </c>
      <c r="AO13" s="98">
        <v>377</v>
      </c>
      <c r="AR13" s="98">
        <v>686.13338347433785</v>
      </c>
    </row>
    <row r="14" spans="1:44" x14ac:dyDescent="0.2">
      <c r="A14" s="201" t="s">
        <v>259</v>
      </c>
      <c r="B14" s="201" t="s">
        <v>260</v>
      </c>
      <c r="C14" s="97">
        <v>3131</v>
      </c>
      <c r="D14" s="97">
        <v>2893</v>
      </c>
      <c r="E14" s="97">
        <v>826</v>
      </c>
      <c r="F14" s="97">
        <v>1268</v>
      </c>
      <c r="G14" s="97">
        <v>1757</v>
      </c>
      <c r="H14" s="97">
        <v>2581</v>
      </c>
      <c r="I14" s="97">
        <v>667</v>
      </c>
      <c r="J14" s="97">
        <v>1157.9070599999998</v>
      </c>
      <c r="K14" s="97">
        <v>1865.7045500000004</v>
      </c>
      <c r="L14" s="97">
        <v>2388</v>
      </c>
      <c r="M14" s="97">
        <v>564.13971000000004</v>
      </c>
      <c r="N14" s="97">
        <v>951.43492999999989</v>
      </c>
      <c r="O14" s="97">
        <v>1398.8962100000001</v>
      </c>
      <c r="P14" s="97">
        <v>1618.13022</v>
      </c>
      <c r="Q14" s="97">
        <v>123.54182999999999</v>
      </c>
      <c r="R14" s="97">
        <v>253.91070000000002</v>
      </c>
      <c r="S14" s="97">
        <v>360</v>
      </c>
      <c r="T14" s="97">
        <v>475</v>
      </c>
      <c r="U14" s="97">
        <v>159</v>
      </c>
      <c r="V14" s="97">
        <v>255</v>
      </c>
      <c r="W14" s="97">
        <v>327</v>
      </c>
      <c r="Z14" s="97">
        <v>357</v>
      </c>
      <c r="AC14" s="97">
        <v>239.09391000000005</v>
      </c>
      <c r="AF14" s="97">
        <v>295</v>
      </c>
      <c r="AI14" s="97">
        <v>348</v>
      </c>
      <c r="AL14" s="97">
        <v>420</v>
      </c>
      <c r="AO14" s="97">
        <v>89.221549999999965</v>
      </c>
      <c r="AR14" s="97">
        <v>161.54599999999999</v>
      </c>
    </row>
    <row r="15" spans="1:44" s="208" customFormat="1" ht="12" thickBot="1" x14ac:dyDescent="0.25">
      <c r="A15" s="199" t="s">
        <v>261</v>
      </c>
      <c r="B15" s="202" t="s">
        <v>262</v>
      </c>
      <c r="C15" s="99">
        <v>2879</v>
      </c>
      <c r="D15" s="99">
        <v>2748</v>
      </c>
      <c r="E15" s="99">
        <v>764</v>
      </c>
      <c r="F15" s="99">
        <v>1199</v>
      </c>
      <c r="G15" s="99">
        <v>1591</v>
      </c>
      <c r="H15" s="99">
        <v>2400</v>
      </c>
      <c r="I15" s="99">
        <v>633</v>
      </c>
      <c r="J15" s="99">
        <v>1072.6908640061999</v>
      </c>
      <c r="K15" s="99">
        <v>1768.0029999999999</v>
      </c>
      <c r="L15" s="97">
        <v>2488</v>
      </c>
      <c r="M15" s="97">
        <v>490.99400000000003</v>
      </c>
      <c r="N15" s="97">
        <v>926.92399999999998</v>
      </c>
      <c r="O15" s="97">
        <v>1255.6729934161665</v>
      </c>
      <c r="P15" s="97">
        <v>1359.897392827</v>
      </c>
      <c r="Q15" s="97">
        <v>81.983369999999994</v>
      </c>
      <c r="R15" s="97">
        <v>150.02644000000001</v>
      </c>
      <c r="S15" s="97">
        <v>196</v>
      </c>
      <c r="T15" s="97">
        <v>240</v>
      </c>
      <c r="U15" s="97">
        <v>159</v>
      </c>
      <c r="V15" s="97">
        <v>255</v>
      </c>
      <c r="W15" s="97">
        <v>327</v>
      </c>
      <c r="Z15" s="97">
        <v>357</v>
      </c>
      <c r="AA15" s="2"/>
      <c r="AB15" s="2"/>
      <c r="AC15" s="97">
        <v>0</v>
      </c>
      <c r="AF15" s="97">
        <v>295</v>
      </c>
      <c r="AI15" s="97">
        <v>348</v>
      </c>
      <c r="AL15" s="97">
        <v>420</v>
      </c>
      <c r="AO15" s="97">
        <v>0</v>
      </c>
      <c r="AQ15" s="2"/>
      <c r="AR15" s="97">
        <v>0</v>
      </c>
    </row>
    <row r="16" spans="1:44" ht="12" thickBot="1" x14ac:dyDescent="0.25">
      <c r="A16" s="204" t="s">
        <v>263</v>
      </c>
      <c r="B16" s="204" t="s">
        <v>264</v>
      </c>
      <c r="C16" s="139">
        <v>2687</v>
      </c>
      <c r="D16" s="139">
        <v>928</v>
      </c>
      <c r="E16" s="139">
        <v>266</v>
      </c>
      <c r="F16" s="139">
        <v>1074.6853614238535</v>
      </c>
      <c r="G16" s="139">
        <v>1821</v>
      </c>
      <c r="H16" s="139">
        <v>1725</v>
      </c>
      <c r="I16" s="139">
        <v>285</v>
      </c>
      <c r="J16" s="139">
        <v>1043.6049500000274</v>
      </c>
      <c r="K16" s="139">
        <v>1508.2329200000047</v>
      </c>
      <c r="L16" s="139">
        <v>2486</v>
      </c>
      <c r="M16" s="139">
        <v>620.76993999999934</v>
      </c>
      <c r="N16" s="139">
        <v>1066.2020699999953</v>
      </c>
      <c r="O16" s="139">
        <v>1378.6859872975049</v>
      </c>
      <c r="P16" s="139">
        <v>1753.287398756758</v>
      </c>
      <c r="Q16" s="139">
        <v>496.75276000000014</v>
      </c>
      <c r="R16" s="139">
        <v>589.08629000002043</v>
      </c>
      <c r="S16" s="139">
        <v>555</v>
      </c>
      <c r="T16" s="139">
        <v>668.55515999999466</v>
      </c>
      <c r="U16" s="139">
        <v>-132</v>
      </c>
      <c r="V16" s="139">
        <v>-333</v>
      </c>
      <c r="W16" s="139">
        <f>+W8-W11+W14-W15</f>
        <v>-1509</v>
      </c>
      <c r="X16" s="139">
        <f t="shared" ref="X16:AF16" si="3">+X8-X11+X14-X15</f>
        <v>0</v>
      </c>
      <c r="Y16" s="139">
        <f t="shared" si="3"/>
        <v>0</v>
      </c>
      <c r="Z16" s="139">
        <f t="shared" si="3"/>
        <v>-1405</v>
      </c>
      <c r="AC16" s="139">
        <f t="shared" si="3"/>
        <v>579.09391000000005</v>
      </c>
      <c r="AD16" s="139">
        <f t="shared" si="3"/>
        <v>0</v>
      </c>
      <c r="AE16" s="139">
        <f t="shared" si="3"/>
        <v>0</v>
      </c>
      <c r="AF16" s="139">
        <f t="shared" si="3"/>
        <v>996</v>
      </c>
      <c r="AI16" s="139">
        <f>+AI8-AI11+AI14-AI15</f>
        <v>1123</v>
      </c>
      <c r="AL16" s="139">
        <f>+AL8-AL11+AL14-AL15</f>
        <v>1724</v>
      </c>
      <c r="AO16" s="139">
        <f>+AO8-AO11+AO14-AO15</f>
        <v>456.22154999999998</v>
      </c>
      <c r="AR16" s="139">
        <f>+AR8-AR11+AR14-AR15</f>
        <v>942.87283999999613</v>
      </c>
    </row>
    <row r="17" spans="1:44" s="168" customFormat="1" ht="12" thickTop="1" x14ac:dyDescent="0.2">
      <c r="A17" s="180"/>
      <c r="B17" s="180"/>
      <c r="C17" s="167"/>
      <c r="D17" s="167"/>
      <c r="E17" s="167"/>
      <c r="F17" s="167"/>
      <c r="G17" s="167"/>
      <c r="H17" s="167"/>
      <c r="I17" s="167"/>
      <c r="J17" s="167"/>
      <c r="K17" s="167"/>
      <c r="L17" s="167"/>
      <c r="M17" s="167"/>
      <c r="N17" s="167"/>
      <c r="AA17" s="2"/>
      <c r="AB17" s="2"/>
    </row>
    <row r="18" spans="1:44" x14ac:dyDescent="0.2">
      <c r="B18" s="119"/>
      <c r="C18" s="120"/>
      <c r="D18" s="120"/>
      <c r="E18" s="120"/>
      <c r="F18" s="100"/>
      <c r="G18" s="100"/>
      <c r="H18" s="100"/>
      <c r="I18" s="100"/>
      <c r="J18" s="167"/>
      <c r="K18" s="167"/>
      <c r="L18" s="167"/>
      <c r="M18" s="167"/>
      <c r="N18" s="167"/>
      <c r="R18" s="2"/>
    </row>
    <row r="19" spans="1:44" ht="12" thickBot="1" x14ac:dyDescent="0.25">
      <c r="B19" s="79"/>
      <c r="C19" s="80" t="s">
        <v>86</v>
      </c>
      <c r="D19" s="80" t="s">
        <v>90</v>
      </c>
      <c r="E19" s="80" t="s">
        <v>91</v>
      </c>
      <c r="F19" s="80" t="s">
        <v>92</v>
      </c>
      <c r="G19" s="80" t="s">
        <v>93</v>
      </c>
      <c r="H19" s="80" t="s">
        <v>94</v>
      </c>
      <c r="I19" s="80" t="s">
        <v>95</v>
      </c>
      <c r="J19" s="80" t="s">
        <v>96</v>
      </c>
      <c r="K19" s="80" t="s">
        <v>97</v>
      </c>
      <c r="L19" s="80" t="s">
        <v>98</v>
      </c>
      <c r="M19" s="80" t="s">
        <v>99</v>
      </c>
      <c r="N19" s="80" t="s">
        <v>100</v>
      </c>
      <c r="O19" s="80" t="s">
        <v>101</v>
      </c>
      <c r="P19" s="80" t="s">
        <v>102</v>
      </c>
      <c r="Q19" s="80" t="s">
        <v>103</v>
      </c>
      <c r="R19" s="80" t="s">
        <v>104</v>
      </c>
      <c r="S19" s="80" t="s">
        <v>105</v>
      </c>
      <c r="T19" s="80" t="s">
        <v>411</v>
      </c>
      <c r="U19" s="80" t="s">
        <v>448</v>
      </c>
      <c r="V19" s="80" t="s">
        <v>452</v>
      </c>
      <c r="W19" s="80" t="s">
        <v>456</v>
      </c>
      <c r="Z19" s="80" t="s">
        <v>460</v>
      </c>
      <c r="AC19" s="80" t="s">
        <v>520</v>
      </c>
      <c r="AF19" s="80" t="s">
        <v>522</v>
      </c>
      <c r="AI19" s="235" t="s">
        <v>536</v>
      </c>
      <c r="AL19" s="80" t="s">
        <v>547</v>
      </c>
      <c r="AO19" s="80" t="s">
        <v>552</v>
      </c>
      <c r="AR19" s="80" t="s">
        <v>555</v>
      </c>
    </row>
    <row r="20" spans="1:44" x14ac:dyDescent="0.2">
      <c r="A20" s="83" t="s">
        <v>265</v>
      </c>
      <c r="B20" s="85" t="s">
        <v>266</v>
      </c>
      <c r="C20" s="97">
        <v>1804.4544170198619</v>
      </c>
      <c r="D20" s="97">
        <v>1792.2283241803959</v>
      </c>
      <c r="E20" s="97">
        <v>1850</v>
      </c>
      <c r="F20" s="97">
        <v>1840</v>
      </c>
      <c r="G20" s="97">
        <v>1897.6386600768808</v>
      </c>
      <c r="H20" s="97">
        <v>1965</v>
      </c>
      <c r="I20" s="97">
        <v>2074</v>
      </c>
      <c r="J20" s="97">
        <v>2107</v>
      </c>
      <c r="K20" s="97">
        <v>2138.5490730482093</v>
      </c>
      <c r="L20" s="97">
        <v>2147.4379895561356</v>
      </c>
      <c r="M20" s="97">
        <v>2042.9714463687562</v>
      </c>
      <c r="N20" s="97">
        <v>2167.8780112630238</v>
      </c>
      <c r="O20" s="97">
        <v>2231.3363387919408</v>
      </c>
      <c r="P20" s="97">
        <v>2199.1238966269798</v>
      </c>
      <c r="Q20" s="97">
        <v>2246.4963566934798</v>
      </c>
      <c r="R20" s="97">
        <v>2221.3378944139627</v>
      </c>
      <c r="S20" s="97">
        <v>2325.9479717813051</v>
      </c>
      <c r="T20" s="97">
        <v>2323.3627728711881</v>
      </c>
      <c r="U20" s="97">
        <v>2255.4312047399603</v>
      </c>
      <c r="V20" s="97">
        <v>2293.5013913897528</v>
      </c>
      <c r="W20" s="97">
        <f>+W8/W5*1000</f>
        <v>2359.4068372198326</v>
      </c>
      <c r="X20" s="97"/>
      <c r="Y20" s="97"/>
      <c r="Z20" s="97">
        <f t="shared" ref="Z20:AF20" si="4">+Z8/Z5*1000</f>
        <v>2383.6565096952904</v>
      </c>
      <c r="AA20" s="97"/>
      <c r="AB20" s="97"/>
      <c r="AC20" s="97">
        <f t="shared" si="4"/>
        <v>2595.478260869565</v>
      </c>
      <c r="AD20" s="97" t="e">
        <f t="shared" si="4"/>
        <v>#DIV/0!</v>
      </c>
      <c r="AE20" s="97" t="e">
        <f t="shared" si="4"/>
        <v>#DIV/0!</v>
      </c>
      <c r="AF20" s="97">
        <f t="shared" si="4"/>
        <v>2570.3259005145796</v>
      </c>
      <c r="AI20" s="97">
        <f>+AI8/AI5*1000</f>
        <v>2605.3240740740739</v>
      </c>
      <c r="AL20" s="97">
        <f>+AL8/AL5*1000</f>
        <v>2633.1016507384884</v>
      </c>
      <c r="AO20" s="97">
        <f>+AO8/AO5*1000</f>
        <v>2750.6288178224936</v>
      </c>
      <c r="AR20" s="97">
        <f>+AR8/AR5*1000</f>
        <v>2766.162370194023</v>
      </c>
    </row>
    <row r="21" spans="1:44" x14ac:dyDescent="0.2">
      <c r="A21" s="84" t="s">
        <v>267</v>
      </c>
      <c r="B21" s="84" t="s">
        <v>268</v>
      </c>
      <c r="C21" s="98">
        <v>1729.6114805740287</v>
      </c>
      <c r="D21" s="98">
        <v>1726.9288290665963</v>
      </c>
      <c r="E21" s="98">
        <v>1751</v>
      </c>
      <c r="F21" s="98">
        <v>1756</v>
      </c>
      <c r="G21" s="98">
        <v>1814.2315889178308</v>
      </c>
      <c r="H21" s="98">
        <v>1889</v>
      </c>
      <c r="I21" s="98">
        <v>1981</v>
      </c>
      <c r="J21" s="98">
        <v>2030</v>
      </c>
      <c r="K21" s="98">
        <v>2071.1833089051661</v>
      </c>
      <c r="L21" s="98">
        <v>2082.8407587119541</v>
      </c>
      <c r="M21" s="98">
        <v>1953.6015467598825</v>
      </c>
      <c r="N21" s="98">
        <v>2083.1493641860734</v>
      </c>
      <c r="O21" s="98">
        <v>2159.6439704755549</v>
      </c>
      <c r="P21" s="98">
        <v>2126.0136986766829</v>
      </c>
      <c r="Q21" s="98">
        <v>2161.3955382430672</v>
      </c>
      <c r="R21" s="98">
        <v>2134.0145223613476</v>
      </c>
      <c r="S21" s="98">
        <v>2240.2247717162254</v>
      </c>
      <c r="T21" s="98">
        <v>2239.8657599576086</v>
      </c>
      <c r="U21" s="98">
        <v>2196.8162083936322</v>
      </c>
      <c r="V21" s="98">
        <v>2212.7318116975748</v>
      </c>
      <c r="W21" s="98">
        <f t="shared" ref="W21:Z22" si="5">+W9/W6*1000</f>
        <v>2270.4025449651294</v>
      </c>
      <c r="X21" s="98"/>
      <c r="Y21" s="98"/>
      <c r="Z21" s="98">
        <f t="shared" si="5"/>
        <v>2299.1213310899234</v>
      </c>
      <c r="AA21" s="98"/>
      <c r="AB21" s="98"/>
      <c r="AC21" s="98">
        <f t="shared" ref="AC21:AF21" si="6">+AC9/AC6*1000</f>
        <v>2490.0914634146343</v>
      </c>
      <c r="AD21" s="98" t="e">
        <f t="shared" si="6"/>
        <v>#DIV/0!</v>
      </c>
      <c r="AE21" s="98" t="e">
        <f t="shared" si="6"/>
        <v>#DIV/0!</v>
      </c>
      <c r="AF21" s="98">
        <f t="shared" si="6"/>
        <v>2474.9487800335255</v>
      </c>
      <c r="AI21" s="98">
        <f>+AI9/AI6*1000</f>
        <v>2510.4101732951003</v>
      </c>
      <c r="AL21" s="98">
        <f>+AL9/AL6*1000</f>
        <v>2545.1582867783986</v>
      </c>
      <c r="AO21" s="98">
        <f>+AO9/AO6*1000</f>
        <v>2688.1394467601367</v>
      </c>
      <c r="AR21" s="98">
        <f>+AR9/AR6*1000</f>
        <v>2711.7483142968576</v>
      </c>
    </row>
    <row r="22" spans="1:44" x14ac:dyDescent="0.2">
      <c r="A22" s="84" t="s">
        <v>269</v>
      </c>
      <c r="B22" s="84" t="s">
        <v>270</v>
      </c>
      <c r="C22" s="98">
        <v>3218.1818181818185</v>
      </c>
      <c r="D22" s="98">
        <v>2932.4116743471582</v>
      </c>
      <c r="E22" s="98">
        <v>3052</v>
      </c>
      <c r="F22" s="98">
        <v>2906</v>
      </c>
      <c r="G22" s="98">
        <v>2965.0986342943852</v>
      </c>
      <c r="H22" s="98">
        <v>2944</v>
      </c>
      <c r="I22" s="98">
        <v>3271</v>
      </c>
      <c r="J22" s="98">
        <v>3080</v>
      </c>
      <c r="K22" s="98">
        <v>2994.9173625953704</v>
      </c>
      <c r="L22" s="98">
        <v>2942.4538545059718</v>
      </c>
      <c r="M22" s="98">
        <v>3087.967834734995</v>
      </c>
      <c r="N22" s="98">
        <v>3195.7991408921907</v>
      </c>
      <c r="O22" s="98">
        <v>3108.3053822019147</v>
      </c>
      <c r="P22" s="98">
        <v>3105.0008890503655</v>
      </c>
      <c r="Q22" s="98">
        <v>3510.5066798865769</v>
      </c>
      <c r="R22" s="98">
        <v>3514.1750984774258</v>
      </c>
      <c r="S22" s="98">
        <v>3707.5471698113211</v>
      </c>
      <c r="T22" s="98">
        <v>3715.7584683357882</v>
      </c>
      <c r="U22" s="98">
        <v>2846.7153284671531</v>
      </c>
      <c r="V22" s="98">
        <v>3195.6087824351298</v>
      </c>
      <c r="W22" s="98">
        <f t="shared" si="5"/>
        <v>3459.9092284417547</v>
      </c>
      <c r="X22" s="98"/>
      <c r="Y22" s="98"/>
      <c r="Z22" s="98">
        <f t="shared" si="5"/>
        <v>3442.622950819672</v>
      </c>
      <c r="AA22" s="98"/>
      <c r="AB22" s="98"/>
      <c r="AC22" s="98">
        <f t="shared" ref="AC22:AF22" si="7">+AC10/AC7*1000</f>
        <v>3697.2111553784857</v>
      </c>
      <c r="AD22" s="98" t="e">
        <f t="shared" si="7"/>
        <v>#DIV/0!</v>
      </c>
      <c r="AE22" s="98" t="e">
        <f t="shared" si="7"/>
        <v>#DIV/0!</v>
      </c>
      <c r="AF22" s="98">
        <f t="shared" si="7"/>
        <v>3681.1279826464206</v>
      </c>
      <c r="AI22" s="98">
        <f>+AI10/AI7*1000</f>
        <v>3835.2180936995155</v>
      </c>
      <c r="AL22" s="98">
        <f>+AL10/AL7*1000</f>
        <v>3859.7402597402597</v>
      </c>
      <c r="AO22" s="98">
        <f>+AO10/AO7*1000</f>
        <v>3895.8333333333335</v>
      </c>
      <c r="AR22" s="98">
        <f>+AR10/AR7*1000</f>
        <v>3862.5954198473282</v>
      </c>
    </row>
    <row r="23" spans="1:44" ht="10.9" customHeight="1" x14ac:dyDescent="0.2">
      <c r="A23" s="85" t="s">
        <v>271</v>
      </c>
      <c r="B23" s="85" t="s">
        <v>272</v>
      </c>
      <c r="C23" s="97">
        <v>1605.6677470290035</v>
      </c>
      <c r="D23" s="97">
        <v>1727.0760525877852</v>
      </c>
      <c r="E23" s="97">
        <v>1776</v>
      </c>
      <c r="F23" s="97">
        <v>1673</v>
      </c>
      <c r="G23" s="97">
        <v>1715.8704008786381</v>
      </c>
      <c r="H23" s="97">
        <v>1838</v>
      </c>
      <c r="I23" s="97">
        <v>1987</v>
      </c>
      <c r="J23" s="97">
        <v>1947</v>
      </c>
      <c r="K23" s="97">
        <v>1982.0557984714289</v>
      </c>
      <c r="L23" s="97">
        <v>1936.4392950391646</v>
      </c>
      <c r="M23" s="97">
        <v>1987.4869655891555</v>
      </c>
      <c r="N23" s="97">
        <v>2009.5434280025236</v>
      </c>
      <c r="O23" s="97">
        <v>2103.3332862541429</v>
      </c>
      <c r="P23" s="97">
        <v>2083.2865591683626</v>
      </c>
      <c r="Q23" s="97">
        <v>2103.2037831576704</v>
      </c>
      <c r="R23" s="97">
        <v>2144.7436178970106</v>
      </c>
      <c r="S23" s="97">
        <v>2282.6278659611994</v>
      </c>
      <c r="T23" s="97">
        <f>T11*1000/T5</f>
        <v>2287.2366347275461</v>
      </c>
      <c r="U23" s="97">
        <v>2298.8808426596443</v>
      </c>
      <c r="V23" s="97">
        <v>2348.66590276641</v>
      </c>
      <c r="W23" s="97">
        <f>+W11/W5*1000</f>
        <v>2530.2241340276205</v>
      </c>
      <c r="X23" s="97"/>
      <c r="Y23" s="97"/>
      <c r="Z23" s="97">
        <f>+Z11/Z5*1000</f>
        <v>2505.2804709141278</v>
      </c>
      <c r="AA23" s="97"/>
      <c r="AB23" s="97"/>
      <c r="AC23" s="97">
        <f t="shared" ref="AC23:AE23" si="8">+AC11/AC5*1000</f>
        <v>2477.217391304348</v>
      </c>
      <c r="AD23" s="97" t="e">
        <f t="shared" si="8"/>
        <v>#DIV/0!</v>
      </c>
      <c r="AE23" s="97" t="e">
        <f t="shared" si="8"/>
        <v>#DIV/0!</v>
      </c>
      <c r="AF23" s="97">
        <f>+AF11/AF5*1000</f>
        <v>2399.485420240137</v>
      </c>
      <c r="AI23" s="97">
        <f>+AI11/AI5*1000</f>
        <v>2475.3472222222222</v>
      </c>
      <c r="AJ23" s="97"/>
      <c r="AK23" s="97"/>
      <c r="AL23" s="97">
        <f t="shared" ref="AL23" si="9">+AL11/AL5*1000</f>
        <v>2483.3188531711558</v>
      </c>
      <c r="AN23" s="97"/>
      <c r="AO23" s="97">
        <f>+AO11/AO5*1000</f>
        <v>2618.7567373338125</v>
      </c>
      <c r="AR23" s="97">
        <f>+AR11/AR5*1000</f>
        <v>2625.1604845187494</v>
      </c>
    </row>
    <row r="24" spans="1:44" x14ac:dyDescent="0.2">
      <c r="A24" s="84" t="s">
        <v>267</v>
      </c>
      <c r="B24" s="84" t="s">
        <v>268</v>
      </c>
      <c r="C24" s="98">
        <v>1592.9296464823242</v>
      </c>
      <c r="D24" s="98">
        <v>1727.0168030263042</v>
      </c>
      <c r="E24" s="98">
        <v>1755</v>
      </c>
      <c r="F24" s="98">
        <v>1673</v>
      </c>
      <c r="G24" s="98">
        <v>1714.0658299786883</v>
      </c>
      <c r="H24" s="98">
        <v>1838</v>
      </c>
      <c r="I24" s="98">
        <v>1978</v>
      </c>
      <c r="J24" s="98">
        <v>1947</v>
      </c>
      <c r="K24" s="98">
        <v>1973.5604188262562</v>
      </c>
      <c r="L24" s="98">
        <v>1923.9523599470667</v>
      </c>
      <c r="M24" s="98">
        <v>1978.6196549137285</v>
      </c>
      <c r="N24" s="98">
        <v>1997.6715073127168</v>
      </c>
      <c r="O24" s="98">
        <v>2125.7700299885328</v>
      </c>
      <c r="P24" s="98">
        <v>2076.989358216309</v>
      </c>
      <c r="Q24" s="98">
        <v>2089.1537117640728</v>
      </c>
      <c r="R24" s="98">
        <v>2133.3661847068324</v>
      </c>
      <c r="S24" s="98">
        <v>2269.8431280730506</v>
      </c>
      <c r="T24" s="98">
        <f>T12*1000/T6</f>
        <v>2274.0677124238273</v>
      </c>
      <c r="U24" s="98">
        <v>2298.1186685962371</v>
      </c>
      <c r="V24" s="98">
        <v>2349.1440798858775</v>
      </c>
      <c r="W24" s="98">
        <f t="shared" ref="W24:Z25" si="10">+W12/W6*1000</f>
        <v>2532.7297198091278</v>
      </c>
      <c r="X24" s="98"/>
      <c r="Y24" s="98"/>
      <c r="Z24" s="98">
        <f t="shared" si="10"/>
        <v>2507.2910824453165</v>
      </c>
      <c r="AA24" s="98"/>
      <c r="AB24" s="98"/>
      <c r="AC24" s="98">
        <f>+AC12/AC6*1000</f>
        <v>2477.1341463414633</v>
      </c>
      <c r="AD24" s="98" t="e">
        <f t="shared" ref="AD24:AF24" si="11">+AD12/AD6*1000</f>
        <v>#DIV/0!</v>
      </c>
      <c r="AE24" s="98" t="e">
        <f t="shared" si="11"/>
        <v>#DIV/0!</v>
      </c>
      <c r="AF24" s="98">
        <f t="shared" si="11"/>
        <v>2399.5157384987892</v>
      </c>
      <c r="AI24" s="98">
        <f>+AI12/AI6*1000</f>
        <v>2478.3692806383242</v>
      </c>
      <c r="AL24" s="98">
        <f>+AL12/AL6*1000</f>
        <v>2485.9404096834264</v>
      </c>
      <c r="AO24" s="98">
        <f>+AO12/AO6*1000</f>
        <v>2618.794998105343</v>
      </c>
      <c r="AR24" s="98">
        <f>+AR12/AR6*1000</f>
        <v>2625.4746698964805</v>
      </c>
    </row>
    <row r="25" spans="1:44" x14ac:dyDescent="0.2">
      <c r="A25" s="84" t="s">
        <v>269</v>
      </c>
      <c r="B25" s="84" t="s">
        <v>270</v>
      </c>
      <c r="C25" s="98">
        <v>1846.2809917355371</v>
      </c>
      <c r="D25" s="98">
        <v>1728.110599078341</v>
      </c>
      <c r="E25" s="98">
        <v>2028</v>
      </c>
      <c r="F25" s="98">
        <v>1673</v>
      </c>
      <c r="G25" s="98">
        <v>1738.9984825493173</v>
      </c>
      <c r="H25" s="98">
        <v>1839</v>
      </c>
      <c r="I25" s="98">
        <v>2104</v>
      </c>
      <c r="J25" s="98">
        <v>1947</v>
      </c>
      <c r="K25" s="98">
        <v>2090.0509177777631</v>
      </c>
      <c r="L25" s="98">
        <v>2090.1194353963083</v>
      </c>
      <c r="M25" s="98">
        <v>2104.761904761905</v>
      </c>
      <c r="N25" s="98">
        <v>2153.8403909553604</v>
      </c>
      <c r="O25" s="98">
        <v>1828.8782758805301</v>
      </c>
      <c r="P25" s="98">
        <v>2161.3124655270153</v>
      </c>
      <c r="Q25" s="98">
        <v>2311.8907923602424</v>
      </c>
      <c r="R25" s="98">
        <v>2313.1884290541634</v>
      </c>
      <c r="S25" s="98">
        <v>2488.6792452830186</v>
      </c>
      <c r="T25" s="98">
        <f>T13*1000/T7</f>
        <v>2506.8415054860202</v>
      </c>
      <c r="U25" s="98">
        <v>2306.5693430656934</v>
      </c>
      <c r="V25" s="98">
        <v>2343.3133732534934</v>
      </c>
      <c r="W25" s="98">
        <f t="shared" si="10"/>
        <v>2497.7307110438728</v>
      </c>
      <c r="X25" s="98"/>
      <c r="Y25" s="98"/>
      <c r="Z25" s="98">
        <f t="shared" si="10"/>
        <v>2480.0936768149882</v>
      </c>
      <c r="AA25" s="98"/>
      <c r="AB25" s="98"/>
      <c r="AC25" s="98">
        <f t="shared" ref="AC25:AF25" si="12">+AC13/AC7*1000</f>
        <v>2478.0876494023905</v>
      </c>
      <c r="AD25" s="98" t="e">
        <f t="shared" si="12"/>
        <v>#DIV/0!</v>
      </c>
      <c r="AE25" s="98" t="e">
        <f t="shared" si="12"/>
        <v>#DIV/0!</v>
      </c>
      <c r="AF25" s="98">
        <f t="shared" si="12"/>
        <v>2399.1323210412147</v>
      </c>
      <c r="AI25" s="98">
        <f>+AI13/AI7*1000</f>
        <v>2436.1873990306945</v>
      </c>
      <c r="AL25" s="98">
        <f>+AL13/AL7*1000</f>
        <v>2446.7532467532469</v>
      </c>
      <c r="AO25" s="98">
        <f>+AO13/AO7*1000</f>
        <v>2618.0555555555552</v>
      </c>
      <c r="AR25" s="98">
        <f>+AR13/AR7*1000</f>
        <v>2618.8297079173203</v>
      </c>
    </row>
    <row r="26" spans="1:44" x14ac:dyDescent="0.2">
      <c r="B26" s="84"/>
      <c r="C26" s="101"/>
      <c r="D26" s="101"/>
      <c r="E26" s="101"/>
      <c r="F26" s="101"/>
      <c r="G26" s="101"/>
      <c r="H26" s="101"/>
      <c r="I26" s="101"/>
      <c r="J26" s="101"/>
      <c r="K26" s="101"/>
      <c r="L26" s="101"/>
      <c r="R26" s="2"/>
    </row>
    <row r="27" spans="1:44" x14ac:dyDescent="0.2">
      <c r="A27" s="82" t="s">
        <v>273</v>
      </c>
      <c r="B27" s="82" t="s">
        <v>274</v>
      </c>
      <c r="C27" s="95"/>
      <c r="D27" s="95"/>
      <c r="E27" s="95"/>
      <c r="F27" s="96"/>
      <c r="G27" s="96"/>
      <c r="H27" s="96"/>
      <c r="I27" s="96"/>
      <c r="J27" s="96"/>
      <c r="K27" s="96"/>
      <c r="L27" s="96"/>
      <c r="M27" s="96"/>
      <c r="N27" s="96"/>
      <c r="O27" s="96"/>
      <c r="P27" s="96"/>
      <c r="Q27" s="96"/>
      <c r="R27" s="96"/>
      <c r="S27" s="96"/>
      <c r="T27" s="96"/>
      <c r="U27" s="96"/>
      <c r="V27" s="96"/>
      <c r="W27" s="96"/>
      <c r="Z27" s="96"/>
      <c r="AC27" s="96"/>
      <c r="AF27" s="96"/>
      <c r="AI27" s="96"/>
      <c r="AL27" s="96"/>
      <c r="AO27" s="96"/>
      <c r="AR27" s="96"/>
    </row>
    <row r="28" spans="1:44" x14ac:dyDescent="0.2">
      <c r="B28" s="89"/>
      <c r="C28" s="94"/>
      <c r="D28" s="94"/>
      <c r="E28" s="94"/>
      <c r="L28" s="93"/>
      <c r="R28" s="2"/>
    </row>
    <row r="29" spans="1:44" ht="12" thickBot="1" x14ac:dyDescent="0.25">
      <c r="A29" s="86" t="s">
        <v>275</v>
      </c>
      <c r="B29" s="86" t="s">
        <v>276</v>
      </c>
      <c r="C29" s="80" t="s">
        <v>86</v>
      </c>
      <c r="D29" s="80" t="s">
        <v>90</v>
      </c>
      <c r="E29" s="80" t="s">
        <v>91</v>
      </c>
      <c r="F29" s="80" t="s">
        <v>92</v>
      </c>
      <c r="G29" s="80" t="s">
        <v>93</v>
      </c>
      <c r="H29" s="80" t="s">
        <v>94</v>
      </c>
      <c r="I29" s="80" t="s">
        <v>95</v>
      </c>
      <c r="J29" s="80" t="s">
        <v>96</v>
      </c>
      <c r="K29" s="80" t="s">
        <v>97</v>
      </c>
      <c r="L29" s="80" t="s">
        <v>98</v>
      </c>
      <c r="M29" s="80" t="s">
        <v>99</v>
      </c>
      <c r="N29" s="80" t="s">
        <v>100</v>
      </c>
      <c r="O29" s="80" t="s">
        <v>101</v>
      </c>
      <c r="P29" s="80" t="s">
        <v>102</v>
      </c>
      <c r="Q29" s="80" t="s">
        <v>103</v>
      </c>
      <c r="R29" s="80" t="s">
        <v>104</v>
      </c>
      <c r="S29" s="80" t="s">
        <v>105</v>
      </c>
      <c r="T29" s="80" t="s">
        <v>411</v>
      </c>
      <c r="U29" s="80" t="s">
        <v>448</v>
      </c>
      <c r="V29" s="80" t="s">
        <v>452</v>
      </c>
      <c r="W29" s="80" t="s">
        <v>456</v>
      </c>
      <c r="Z29" s="80" t="s">
        <v>460</v>
      </c>
      <c r="AC29" s="80" t="s">
        <v>520</v>
      </c>
      <c r="AF29" s="80" t="s">
        <v>522</v>
      </c>
      <c r="AI29" s="80" t="s">
        <v>536</v>
      </c>
      <c r="AL29" s="80" t="s">
        <v>547</v>
      </c>
      <c r="AO29" s="80" t="s">
        <v>552</v>
      </c>
      <c r="AR29" s="80" t="s">
        <v>555</v>
      </c>
    </row>
    <row r="30" spans="1:44" ht="22.5" x14ac:dyDescent="0.2">
      <c r="A30" s="84" t="s">
        <v>277</v>
      </c>
      <c r="B30" s="84" t="s">
        <v>278</v>
      </c>
      <c r="C30" s="98">
        <v>6828</v>
      </c>
      <c r="D30" s="98">
        <v>14203</v>
      </c>
      <c r="E30" s="98">
        <v>2944</v>
      </c>
      <c r="F30" s="98">
        <v>7604</v>
      </c>
      <c r="G30" s="98">
        <v>15592</v>
      </c>
      <c r="H30" s="98">
        <v>17475</v>
      </c>
      <c r="I30" s="98">
        <v>5005.5249999999996</v>
      </c>
      <c r="J30" s="98">
        <v>8286.0313199999982</v>
      </c>
      <c r="K30" s="98">
        <v>15328.548010000011</v>
      </c>
      <c r="L30" s="98">
        <v>27574.19068</v>
      </c>
      <c r="M30" s="98">
        <v>5358.0698499999999</v>
      </c>
      <c r="N30" s="98">
        <v>10829.596570000003</v>
      </c>
      <c r="O30" s="98">
        <v>26207.069679999979</v>
      </c>
      <c r="P30" s="98">
        <v>35253.424839999978</v>
      </c>
      <c r="Q30" s="98">
        <v>7530.9951999999957</v>
      </c>
      <c r="R30" s="98">
        <v>9480.2867400000014</v>
      </c>
      <c r="S30" s="98">
        <v>18407</v>
      </c>
      <c r="T30" s="98">
        <v>23558.197490000002</v>
      </c>
      <c r="U30" s="98">
        <v>5093</v>
      </c>
      <c r="V30" s="98">
        <v>8849</v>
      </c>
      <c r="W30" s="98">
        <v>18714</v>
      </c>
      <c r="Z30" s="98">
        <v>27578</v>
      </c>
      <c r="AC30" s="98">
        <v>7915</v>
      </c>
      <c r="AF30" s="98">
        <v>13742</v>
      </c>
      <c r="AI30" s="98">
        <v>20525</v>
      </c>
      <c r="AL30" s="98">
        <v>30075</v>
      </c>
      <c r="AO30" s="98">
        <v>6632.3508700000148</v>
      </c>
      <c r="AR30" s="98">
        <v>9419.112880000017</v>
      </c>
    </row>
    <row r="31" spans="1:44" ht="20.45" customHeight="1" x14ac:dyDescent="0.2">
      <c r="A31" s="84" t="s">
        <v>279</v>
      </c>
      <c r="B31" s="84" t="s">
        <v>280</v>
      </c>
      <c r="C31" s="98">
        <v>5866</v>
      </c>
      <c r="D31" s="98">
        <v>13768</v>
      </c>
      <c r="E31" s="98">
        <v>3084</v>
      </c>
      <c r="F31" s="98">
        <v>7336</v>
      </c>
      <c r="G31" s="98">
        <v>16137</v>
      </c>
      <c r="H31" s="98">
        <v>17416</v>
      </c>
      <c r="I31" s="98">
        <v>5008.4830000000002</v>
      </c>
      <c r="J31" s="98">
        <v>9057.8152399999981</v>
      </c>
      <c r="K31" s="98">
        <v>16584.92256000001</v>
      </c>
      <c r="L31" s="98">
        <v>28474.267390000001</v>
      </c>
      <c r="M31" s="98">
        <v>5317.3711700000003</v>
      </c>
      <c r="N31" s="98">
        <v>11444.356019999994</v>
      </c>
      <c r="O31" s="98">
        <v>27157.998219999987</v>
      </c>
      <c r="P31" s="98">
        <v>36126.801059999991</v>
      </c>
      <c r="Q31" s="98">
        <v>7997.9050200000001</v>
      </c>
      <c r="R31" s="98">
        <v>10663.047659999998</v>
      </c>
      <c r="S31" s="98">
        <v>20126</v>
      </c>
      <c r="T31" s="98">
        <v>25152</v>
      </c>
      <c r="U31" s="98">
        <v>5081</v>
      </c>
      <c r="V31" s="98">
        <v>8081</v>
      </c>
      <c r="W31" s="98">
        <v>17729</v>
      </c>
      <c r="Z31" s="98">
        <v>27707</v>
      </c>
      <c r="AC31" s="98">
        <v>8408</v>
      </c>
      <c r="AF31" s="98">
        <v>15614</v>
      </c>
      <c r="AI31" s="98">
        <v>22494</v>
      </c>
      <c r="AL31" s="98">
        <v>33604</v>
      </c>
      <c r="AO31" s="98">
        <v>7057</v>
      </c>
      <c r="AR31" s="98">
        <v>11081.134381668109</v>
      </c>
    </row>
    <row r="32" spans="1:44" x14ac:dyDescent="0.2">
      <c r="A32" s="84" t="s">
        <v>281</v>
      </c>
      <c r="B32" s="84" t="s">
        <v>282</v>
      </c>
      <c r="C32" s="118">
        <v>0</v>
      </c>
      <c r="D32" s="118">
        <v>302</v>
      </c>
      <c r="E32" s="118">
        <v>3</v>
      </c>
      <c r="F32" s="118">
        <v>133</v>
      </c>
      <c r="G32" s="118">
        <v>747</v>
      </c>
      <c r="H32" s="118">
        <v>1402</v>
      </c>
      <c r="I32" s="118">
        <v>247</v>
      </c>
      <c r="J32" s="118">
        <v>496</v>
      </c>
      <c r="K32" s="118">
        <v>732</v>
      </c>
      <c r="L32" s="118">
        <v>1540</v>
      </c>
      <c r="M32" s="118">
        <v>241</v>
      </c>
      <c r="N32" s="118">
        <v>689</v>
      </c>
      <c r="O32" s="118">
        <v>977</v>
      </c>
      <c r="P32" s="118">
        <v>1390</v>
      </c>
      <c r="Q32" s="118">
        <v>78</v>
      </c>
      <c r="R32" s="118">
        <v>431</v>
      </c>
      <c r="S32" s="118">
        <v>2384</v>
      </c>
      <c r="T32" s="118">
        <v>4049</v>
      </c>
      <c r="U32" s="118">
        <v>297</v>
      </c>
      <c r="V32" s="118">
        <v>757</v>
      </c>
      <c r="W32" s="118">
        <v>948</v>
      </c>
      <c r="Z32" s="118">
        <v>1258</v>
      </c>
      <c r="AC32" s="118">
        <v>-15</v>
      </c>
      <c r="AF32" s="118">
        <v>45</v>
      </c>
      <c r="AI32" s="118">
        <v>128.89049965851382</v>
      </c>
      <c r="AL32" s="118">
        <v>406</v>
      </c>
      <c r="AO32" s="118">
        <v>89</v>
      </c>
      <c r="AR32" s="118">
        <v>548.95411265100574</v>
      </c>
    </row>
    <row r="33" spans="1:44" ht="12" thickBot="1" x14ac:dyDescent="0.25">
      <c r="A33" s="84" t="s">
        <v>453</v>
      </c>
      <c r="B33" s="87" t="s">
        <v>454</v>
      </c>
      <c r="C33" s="102"/>
      <c r="D33" s="102"/>
      <c r="E33" s="102"/>
      <c r="F33" s="102"/>
      <c r="G33" s="102"/>
      <c r="H33" s="102"/>
      <c r="I33" s="102"/>
      <c r="J33" s="102"/>
      <c r="K33" s="102"/>
      <c r="L33" s="102"/>
      <c r="M33" s="102"/>
      <c r="N33" s="102"/>
      <c r="O33" s="102"/>
      <c r="P33" s="102"/>
      <c r="Q33" s="102"/>
      <c r="R33" s="102"/>
      <c r="S33" s="102"/>
      <c r="T33" s="102"/>
      <c r="U33" s="102">
        <v>-728</v>
      </c>
      <c r="V33" s="102">
        <v>-707</v>
      </c>
      <c r="W33" s="102">
        <v>-1000</v>
      </c>
      <c r="Z33" s="102">
        <v>-683</v>
      </c>
      <c r="AC33" s="102">
        <v>-640</v>
      </c>
      <c r="AF33" s="102">
        <v>-1464</v>
      </c>
      <c r="AI33" s="102">
        <v>-2103.1095003414862</v>
      </c>
      <c r="AL33" s="102">
        <v>-2693.9404073121691</v>
      </c>
      <c r="AO33" s="102">
        <v>-677</v>
      </c>
      <c r="AR33" s="102">
        <v>-1103.0458873489943</v>
      </c>
    </row>
    <row r="34" spans="1:44" ht="13.9" customHeight="1" thickBot="1" x14ac:dyDescent="0.25">
      <c r="A34" s="88" t="s">
        <v>283</v>
      </c>
      <c r="B34" s="173" t="s">
        <v>284</v>
      </c>
      <c r="C34" s="99">
        <v>962</v>
      </c>
      <c r="D34" s="99">
        <v>133</v>
      </c>
      <c r="E34" s="99">
        <v>-143</v>
      </c>
      <c r="F34" s="99">
        <v>135</v>
      </c>
      <c r="G34" s="99">
        <v>-1292</v>
      </c>
      <c r="H34" s="99">
        <v>-1343</v>
      </c>
      <c r="I34" s="99">
        <v>-249.95800000000054</v>
      </c>
      <c r="J34" s="99">
        <v>-1267.7839199999999</v>
      </c>
      <c r="K34" s="99">
        <v>-1988.3745499999986</v>
      </c>
      <c r="L34" s="99">
        <v>-2440.0767100000012</v>
      </c>
      <c r="M34" s="99">
        <v>-200.30132000000049</v>
      </c>
      <c r="N34" s="99">
        <v>-1303.7594499999905</v>
      </c>
      <c r="O34" s="99">
        <v>-1927.9285400000081</v>
      </c>
      <c r="P34" s="99">
        <v>-2263.3762200000128</v>
      </c>
      <c r="Q34" s="99">
        <v>-544.9098200000044</v>
      </c>
      <c r="R34" s="99">
        <v>-1613.760919999997</v>
      </c>
      <c r="S34" s="99">
        <v>-4103</v>
      </c>
      <c r="T34" s="99">
        <v>-5642.8025099999977</v>
      </c>
      <c r="U34" s="99">
        <v>-1013</v>
      </c>
      <c r="V34" s="99">
        <v>-696</v>
      </c>
      <c r="W34" s="99">
        <f>+W30-W31-W32+W33</f>
        <v>-963</v>
      </c>
      <c r="X34" s="99">
        <f t="shared" ref="X34:Y34" si="13">+X30-X31-X32+X33</f>
        <v>0</v>
      </c>
      <c r="Y34" s="99">
        <f t="shared" si="13"/>
        <v>0</v>
      </c>
      <c r="Z34" s="99">
        <f>+Z30-Z31-Z32+Z33</f>
        <v>-2070</v>
      </c>
      <c r="AC34" s="99">
        <f t="shared" ref="AC34:AE34" si="14">+AC30-AC31-AC32+AC33</f>
        <v>-1118</v>
      </c>
      <c r="AD34" s="99">
        <f t="shared" si="14"/>
        <v>0</v>
      </c>
      <c r="AE34" s="99">
        <f t="shared" si="14"/>
        <v>0</v>
      </c>
      <c r="AF34" s="99">
        <f>+AF30-AF31-AF32+AF33</f>
        <v>-3381</v>
      </c>
      <c r="AI34" s="99">
        <f>+AI30-AI31-AI32+AI33</f>
        <v>-4201</v>
      </c>
      <c r="AL34" s="99">
        <f>+AL30-AL31-AL32+AL33</f>
        <v>-6628.9404073121696</v>
      </c>
      <c r="AO34" s="99">
        <f>+AO30-AO31-AO32+AO33</f>
        <v>-1190.6491299999852</v>
      </c>
      <c r="AR34" s="99">
        <f>+AR30-AR31-AR32+AR33</f>
        <v>-3314.0215016680922</v>
      </c>
    </row>
    <row r="35" spans="1:44" x14ac:dyDescent="0.2">
      <c r="B35" s="89"/>
      <c r="C35" s="94"/>
      <c r="D35" s="94"/>
      <c r="E35" s="94"/>
      <c r="J35" s="191"/>
      <c r="K35" s="191"/>
      <c r="L35" s="191"/>
      <c r="M35" s="191"/>
      <c r="N35" s="191"/>
      <c r="O35" s="191"/>
      <c r="P35" s="191"/>
      <c r="R35" s="2"/>
    </row>
    <row r="36" spans="1:44" x14ac:dyDescent="0.2">
      <c r="B36" s="174"/>
      <c r="C36" s="103"/>
      <c r="D36" s="103"/>
      <c r="E36" s="103"/>
      <c r="F36" s="104"/>
      <c r="G36" s="161"/>
      <c r="H36" s="104"/>
      <c r="I36" s="104"/>
      <c r="J36" s="191"/>
      <c r="K36" s="191"/>
      <c r="L36" s="191"/>
      <c r="M36" s="191"/>
      <c r="N36" s="191"/>
      <c r="O36" s="191"/>
      <c r="P36" s="191"/>
      <c r="R36" s="2"/>
    </row>
    <row r="37" spans="1:44" ht="12" thickBot="1" x14ac:dyDescent="0.25">
      <c r="A37" s="86" t="s">
        <v>285</v>
      </c>
      <c r="B37" s="86" t="s">
        <v>286</v>
      </c>
      <c r="C37" s="80" t="s">
        <v>86</v>
      </c>
      <c r="D37" s="80" t="s">
        <v>90</v>
      </c>
      <c r="E37" s="80" t="s">
        <v>91</v>
      </c>
      <c r="F37" s="80" t="s">
        <v>92</v>
      </c>
      <c r="G37" s="80" t="s">
        <v>93</v>
      </c>
      <c r="H37" s="80" t="s">
        <v>94</v>
      </c>
      <c r="I37" s="80" t="s">
        <v>95</v>
      </c>
      <c r="J37" s="80" t="s">
        <v>96</v>
      </c>
      <c r="K37" s="80" t="s">
        <v>97</v>
      </c>
      <c r="L37" s="80" t="s">
        <v>98</v>
      </c>
      <c r="M37" s="80" t="s">
        <v>99</v>
      </c>
      <c r="N37" s="80" t="s">
        <v>100</v>
      </c>
      <c r="O37" s="80" t="s">
        <v>101</v>
      </c>
      <c r="P37" s="80" t="s">
        <v>102</v>
      </c>
      <c r="Q37" s="80" t="s">
        <v>103</v>
      </c>
      <c r="R37" s="80" t="s">
        <v>104</v>
      </c>
      <c r="S37" s="80" t="s">
        <v>105</v>
      </c>
      <c r="T37" s="80" t="s">
        <v>411</v>
      </c>
      <c r="U37" s="80" t="s">
        <v>448</v>
      </c>
      <c r="V37" s="80" t="s">
        <v>452</v>
      </c>
      <c r="W37" s="80" t="s">
        <v>456</v>
      </c>
      <c r="Z37" s="235" t="s">
        <v>460</v>
      </c>
      <c r="AC37" s="235" t="s">
        <v>520</v>
      </c>
      <c r="AF37" s="235" t="s">
        <v>522</v>
      </c>
      <c r="AI37" s="235" t="s">
        <v>536</v>
      </c>
      <c r="AL37" s="235" t="s">
        <v>547</v>
      </c>
      <c r="AO37" s="235" t="s">
        <v>552</v>
      </c>
      <c r="AR37" s="235" t="s">
        <v>555</v>
      </c>
    </row>
    <row r="38" spans="1:44" x14ac:dyDescent="0.2">
      <c r="A38" s="85" t="s">
        <v>287</v>
      </c>
      <c r="B38" s="85" t="s">
        <v>288</v>
      </c>
      <c r="C38" s="97">
        <v>24672</v>
      </c>
      <c r="D38" s="97">
        <v>33099</v>
      </c>
      <c r="E38" s="97">
        <v>38474</v>
      </c>
      <c r="F38" s="97">
        <v>38474</v>
      </c>
      <c r="G38" s="97">
        <v>38474</v>
      </c>
      <c r="H38" s="97">
        <v>38474</v>
      </c>
      <c r="I38" s="97">
        <v>38564.220000000008</v>
      </c>
      <c r="J38" s="97">
        <v>38564.220000000008</v>
      </c>
      <c r="K38" s="97">
        <v>38564.220000000008</v>
      </c>
      <c r="L38" s="97">
        <v>38564.220000000008</v>
      </c>
      <c r="M38" s="97">
        <v>39772.320000000014</v>
      </c>
      <c r="N38" s="97">
        <v>39637.11</v>
      </c>
      <c r="O38" s="97">
        <v>39637.11</v>
      </c>
      <c r="P38" s="97">
        <v>39637.11</v>
      </c>
      <c r="Q38" s="97">
        <v>39223.479999999996</v>
      </c>
      <c r="R38" s="97">
        <v>39138.85</v>
      </c>
      <c r="S38" s="97">
        <v>39138.85</v>
      </c>
      <c r="T38" s="97">
        <v>39139</v>
      </c>
      <c r="U38" s="97">
        <v>38591</v>
      </c>
      <c r="V38" s="97">
        <v>38525</v>
      </c>
      <c r="W38" s="97">
        <v>38525</v>
      </c>
      <c r="Z38" s="97">
        <f>+SUM(Z39:Z43)</f>
        <v>38525</v>
      </c>
      <c r="AA38" s="97">
        <f t="shared" ref="AA38:AF38" si="15">+SUM(AA39:AA43)</f>
        <v>0</v>
      </c>
      <c r="AB38" s="97">
        <f t="shared" si="15"/>
        <v>0</v>
      </c>
      <c r="AC38" s="97">
        <f t="shared" si="15"/>
        <v>38584</v>
      </c>
      <c r="AD38" s="97"/>
      <c r="AE38" s="97"/>
      <c r="AF38" s="97">
        <f t="shared" si="15"/>
        <v>38190</v>
      </c>
      <c r="AI38" s="97">
        <f t="shared" ref="AI38" si="16">+SUM(AI39:AI43)</f>
        <v>38190</v>
      </c>
      <c r="AL38" s="97">
        <f t="shared" ref="AL38" si="17">+SUM(AL39:AL43)</f>
        <v>38190</v>
      </c>
      <c r="AO38" s="97">
        <v>37892</v>
      </c>
      <c r="AR38" s="97">
        <f t="shared" ref="AR38" si="18">+SUM(AR39:AR43)</f>
        <v>37758</v>
      </c>
    </row>
    <row r="39" spans="1:44" x14ac:dyDescent="0.2">
      <c r="A39" s="84" t="s">
        <v>289</v>
      </c>
      <c r="B39" s="84" t="s">
        <v>290</v>
      </c>
      <c r="C39" s="98">
        <v>8740</v>
      </c>
      <c r="D39" s="98">
        <v>6548</v>
      </c>
      <c r="E39" s="98">
        <v>8854</v>
      </c>
      <c r="F39" s="98">
        <v>8854</v>
      </c>
      <c r="G39" s="98">
        <v>8854</v>
      </c>
      <c r="H39" s="98">
        <v>8854</v>
      </c>
      <c r="I39" s="98">
        <v>11502.940000000002</v>
      </c>
      <c r="J39" s="98">
        <v>11502.940000000002</v>
      </c>
      <c r="K39" s="98">
        <v>11502.940000000002</v>
      </c>
      <c r="L39" s="98">
        <v>11502.940000000002</v>
      </c>
      <c r="M39" s="98">
        <v>11738.83</v>
      </c>
      <c r="N39" s="98">
        <v>11895.619999999999</v>
      </c>
      <c r="O39" s="98">
        <v>11895.619999999999</v>
      </c>
      <c r="P39" s="98">
        <v>11895.619999999999</v>
      </c>
      <c r="Q39" s="98">
        <v>9999.8999999999978</v>
      </c>
      <c r="R39" s="98">
        <v>10440.350000000002</v>
      </c>
      <c r="S39" s="98">
        <v>10440.350000000002</v>
      </c>
      <c r="T39" s="98">
        <v>10440</v>
      </c>
      <c r="U39" s="98">
        <v>11310</v>
      </c>
      <c r="V39" s="98">
        <v>11693</v>
      </c>
      <c r="W39" s="98">
        <v>11693</v>
      </c>
      <c r="Z39" s="98">
        <v>11693</v>
      </c>
      <c r="AC39" s="98">
        <v>11666</v>
      </c>
      <c r="AF39" s="98">
        <v>11345</v>
      </c>
      <c r="AI39" s="98">
        <v>11345</v>
      </c>
      <c r="AL39" s="98">
        <v>11345</v>
      </c>
      <c r="AO39" s="98">
        <v>11377</v>
      </c>
      <c r="AR39" s="98">
        <v>11385</v>
      </c>
    </row>
    <row r="40" spans="1:44" x14ac:dyDescent="0.2">
      <c r="A40" s="84" t="s">
        <v>291</v>
      </c>
      <c r="B40" s="84" t="s">
        <v>529</v>
      </c>
      <c r="C40" s="98">
        <v>5911</v>
      </c>
      <c r="D40" s="98">
        <v>4117</v>
      </c>
      <c r="E40" s="98">
        <v>10684</v>
      </c>
      <c r="F40" s="98">
        <v>10684</v>
      </c>
      <c r="G40" s="98">
        <v>10684</v>
      </c>
      <c r="H40" s="98">
        <v>10684</v>
      </c>
      <c r="I40" s="98">
        <v>8038.7799999999979</v>
      </c>
      <c r="J40" s="98">
        <v>8038.7799999999979</v>
      </c>
      <c r="K40" s="98">
        <v>8038.7799999999979</v>
      </c>
      <c r="L40" s="98">
        <v>8038.7799999999979</v>
      </c>
      <c r="M40" s="98">
        <v>8718.5300000000079</v>
      </c>
      <c r="N40" s="98">
        <v>9035.1400000000012</v>
      </c>
      <c r="O40" s="98">
        <v>9035.1400000000012</v>
      </c>
      <c r="P40" s="98">
        <v>9035.1400000000012</v>
      </c>
      <c r="Q40" s="98">
        <v>7936.82</v>
      </c>
      <c r="R40" s="98">
        <v>8055.9399999999987</v>
      </c>
      <c r="S40" s="98">
        <v>8055.9399999999987</v>
      </c>
      <c r="T40" s="98">
        <v>8056</v>
      </c>
      <c r="U40" s="98">
        <v>6202</v>
      </c>
      <c r="V40" s="98">
        <v>6785</v>
      </c>
      <c r="W40" s="98">
        <v>6785</v>
      </c>
      <c r="Z40" s="98">
        <v>6785</v>
      </c>
      <c r="AC40" s="98">
        <v>7753</v>
      </c>
      <c r="AF40" s="98">
        <v>8077</v>
      </c>
      <c r="AI40" s="98">
        <v>8077</v>
      </c>
      <c r="AL40" s="98">
        <v>8077</v>
      </c>
      <c r="AO40" s="98">
        <v>6534</v>
      </c>
      <c r="AR40" s="98">
        <v>6870</v>
      </c>
    </row>
    <row r="41" spans="1:44" x14ac:dyDescent="0.2">
      <c r="A41" s="84" t="s">
        <v>530</v>
      </c>
      <c r="B41" s="84" t="s">
        <v>294</v>
      </c>
      <c r="C41" s="98">
        <v>2750</v>
      </c>
      <c r="D41" s="98">
        <v>8130</v>
      </c>
      <c r="E41" s="98">
        <v>8950</v>
      </c>
      <c r="F41" s="98">
        <v>8950</v>
      </c>
      <c r="G41" s="98">
        <v>8950</v>
      </c>
      <c r="H41" s="98">
        <v>8950</v>
      </c>
      <c r="I41" s="98">
        <v>9128.7700000000023</v>
      </c>
      <c r="J41" s="98">
        <v>9128.7700000000023</v>
      </c>
      <c r="K41" s="98">
        <v>9128.7700000000023</v>
      </c>
      <c r="L41" s="98">
        <v>9128.7700000000023</v>
      </c>
      <c r="M41" s="98">
        <v>9330.5900000000038</v>
      </c>
      <c r="N41" s="98">
        <v>9349.6799999999985</v>
      </c>
      <c r="O41" s="98">
        <v>9349.6799999999985</v>
      </c>
      <c r="P41" s="98">
        <v>9663.6799999999985</v>
      </c>
      <c r="Q41" s="98">
        <v>13818.230000000001</v>
      </c>
      <c r="R41" s="98">
        <v>12396.940000000004</v>
      </c>
      <c r="S41" s="98">
        <v>12396.940000000004</v>
      </c>
      <c r="T41" s="98">
        <v>12459</v>
      </c>
      <c r="U41" s="98">
        <v>12260</v>
      </c>
      <c r="V41" s="98">
        <v>11657</v>
      </c>
      <c r="W41" s="98">
        <v>11628</v>
      </c>
      <c r="Z41" s="98">
        <v>11628</v>
      </c>
      <c r="AC41" s="98">
        <v>11711</v>
      </c>
      <c r="AF41" s="98">
        <v>10375</v>
      </c>
      <c r="AI41" s="98">
        <v>10375</v>
      </c>
      <c r="AL41" s="98">
        <v>10411</v>
      </c>
      <c r="AO41" s="98">
        <v>12842</v>
      </c>
      <c r="AR41" s="98">
        <v>11342</v>
      </c>
    </row>
    <row r="42" spans="1:44" x14ac:dyDescent="0.2">
      <c r="A42" s="84" t="s">
        <v>295</v>
      </c>
      <c r="B42" s="84" t="s">
        <v>296</v>
      </c>
      <c r="C42" s="98">
        <v>7271</v>
      </c>
      <c r="D42" s="98">
        <v>8223</v>
      </c>
      <c r="E42" s="98">
        <v>9009</v>
      </c>
      <c r="F42" s="98">
        <v>9009</v>
      </c>
      <c r="G42" s="98">
        <v>9009</v>
      </c>
      <c r="H42" s="98">
        <v>9009</v>
      </c>
      <c r="I42" s="98">
        <v>8984.1799999999985</v>
      </c>
      <c r="J42" s="98">
        <v>8984.1799999999985</v>
      </c>
      <c r="K42" s="98">
        <v>8984.1799999999985</v>
      </c>
      <c r="L42" s="98">
        <v>8984.1799999999985</v>
      </c>
      <c r="M42" s="98">
        <v>8905.4399999999987</v>
      </c>
      <c r="N42" s="98">
        <v>8481.9699999999993</v>
      </c>
      <c r="O42" s="98">
        <v>8481.9699999999993</v>
      </c>
      <c r="P42" s="98">
        <v>8167.97</v>
      </c>
      <c r="Q42" s="98">
        <v>6730.6000000000013</v>
      </c>
      <c r="R42" s="98">
        <v>6772.92</v>
      </c>
      <c r="S42" s="98">
        <v>6772.92</v>
      </c>
      <c r="T42" s="98">
        <v>6711</v>
      </c>
      <c r="U42" s="98">
        <v>7222</v>
      </c>
      <c r="V42" s="98">
        <v>7647</v>
      </c>
      <c r="W42" s="98">
        <v>7676</v>
      </c>
      <c r="Z42" s="98">
        <v>7676</v>
      </c>
      <c r="AC42" s="98">
        <v>6798</v>
      </c>
      <c r="AF42" s="98">
        <v>7157</v>
      </c>
      <c r="AI42" s="98">
        <v>7157</v>
      </c>
      <c r="AL42" s="98">
        <v>7122</v>
      </c>
      <c r="AO42" s="98">
        <v>6669</v>
      </c>
      <c r="AR42" s="98">
        <v>7624</v>
      </c>
    </row>
    <row r="43" spans="1:44" x14ac:dyDescent="0.2">
      <c r="A43" s="84" t="s">
        <v>542</v>
      </c>
      <c r="B43" s="84" t="s">
        <v>297</v>
      </c>
      <c r="C43" s="98">
        <v>0</v>
      </c>
      <c r="D43" s="98">
        <v>6081</v>
      </c>
      <c r="E43" s="98">
        <v>977</v>
      </c>
      <c r="F43" s="98">
        <v>977</v>
      </c>
      <c r="G43" s="98">
        <v>977</v>
      </c>
      <c r="H43" s="98">
        <v>977</v>
      </c>
      <c r="I43" s="98">
        <v>909.55000000000018</v>
      </c>
      <c r="J43" s="98">
        <v>909.55000000000018</v>
      </c>
      <c r="K43" s="98">
        <v>909.55000000000018</v>
      </c>
      <c r="L43" s="98">
        <v>909.55000000000018</v>
      </c>
      <c r="M43" s="98">
        <v>1078.9299999999994</v>
      </c>
      <c r="N43" s="98">
        <v>874.70000000000016</v>
      </c>
      <c r="O43" s="98">
        <v>874.70000000000016</v>
      </c>
      <c r="P43" s="98">
        <v>874.70000000000016</v>
      </c>
      <c r="Q43" s="98">
        <v>737.93</v>
      </c>
      <c r="R43" s="98">
        <v>1472.6999999999996</v>
      </c>
      <c r="S43" s="98">
        <v>1472.6999999999996</v>
      </c>
      <c r="T43" s="98">
        <v>1472</v>
      </c>
      <c r="U43" s="98">
        <v>1597</v>
      </c>
      <c r="V43" s="98">
        <v>743</v>
      </c>
      <c r="W43" s="98">
        <v>743</v>
      </c>
      <c r="Z43" s="98">
        <v>743</v>
      </c>
      <c r="AC43" s="98">
        <v>656</v>
      </c>
      <c r="AF43" s="98">
        <v>1236</v>
      </c>
      <c r="AI43" s="98">
        <v>1236</v>
      </c>
      <c r="AL43" s="98">
        <v>1235</v>
      </c>
      <c r="AO43" s="98">
        <v>471</v>
      </c>
      <c r="AR43" s="98">
        <v>537</v>
      </c>
    </row>
    <row r="44" spans="1:44" x14ac:dyDescent="0.2">
      <c r="A44" s="85" t="s">
        <v>298</v>
      </c>
      <c r="B44" s="85" t="s">
        <v>299</v>
      </c>
      <c r="C44" s="98"/>
      <c r="D44" s="98"/>
      <c r="E44" s="98"/>
      <c r="F44" s="98"/>
      <c r="G44" s="98"/>
      <c r="H44" s="98"/>
      <c r="I44" s="98"/>
      <c r="J44" s="98"/>
      <c r="K44" s="98"/>
      <c r="L44" s="98"/>
      <c r="R44" s="2"/>
      <c r="AC44" s="98"/>
      <c r="AF44" s="98"/>
      <c r="AI44" s="98"/>
      <c r="AL44" s="98"/>
      <c r="AO44" s="98"/>
      <c r="AR44" s="98"/>
    </row>
    <row r="45" spans="1:44" x14ac:dyDescent="0.2">
      <c r="A45" s="84" t="s">
        <v>289</v>
      </c>
      <c r="B45" s="84" t="s">
        <v>290</v>
      </c>
      <c r="C45" s="160">
        <v>3</v>
      </c>
      <c r="D45" s="160">
        <v>4.0999999999999996</v>
      </c>
      <c r="E45" s="160">
        <v>0</v>
      </c>
      <c r="F45" s="160">
        <v>0</v>
      </c>
      <c r="G45" s="160">
        <v>2.72</v>
      </c>
      <c r="H45" s="160">
        <v>2.83</v>
      </c>
      <c r="I45" s="160">
        <v>0</v>
      </c>
      <c r="J45" s="105">
        <v>0</v>
      </c>
      <c r="K45" s="160">
        <v>4.2022768961674144</v>
      </c>
      <c r="L45" s="160">
        <v>4.21</v>
      </c>
      <c r="M45" s="105">
        <v>0</v>
      </c>
      <c r="N45" s="105">
        <v>0</v>
      </c>
      <c r="O45" s="160">
        <v>4.0999999999999996</v>
      </c>
      <c r="P45" s="193">
        <v>4.1076340703553083</v>
      </c>
      <c r="Q45" s="193">
        <v>0</v>
      </c>
      <c r="R45" s="193">
        <v>0</v>
      </c>
      <c r="S45" s="193">
        <v>3.29</v>
      </c>
      <c r="T45" s="193">
        <v>3.27</v>
      </c>
      <c r="U45" s="193" t="s">
        <v>450</v>
      </c>
      <c r="V45" s="193">
        <v>0</v>
      </c>
      <c r="W45" s="160">
        <v>3.41</v>
      </c>
      <c r="X45" s="160"/>
      <c r="Y45" s="160"/>
      <c r="Z45" s="160">
        <v>3.41</v>
      </c>
      <c r="AC45" s="160">
        <v>0</v>
      </c>
      <c r="AD45" s="249"/>
      <c r="AE45" s="249"/>
      <c r="AF45" s="160">
        <v>0</v>
      </c>
      <c r="AG45" s="249"/>
      <c r="AH45" s="249"/>
      <c r="AI45" s="160">
        <v>3.58</v>
      </c>
      <c r="AJ45" s="249"/>
      <c r="AK45" s="249"/>
      <c r="AL45" s="160">
        <v>3.55</v>
      </c>
      <c r="AO45" s="160">
        <v>0</v>
      </c>
      <c r="AR45" s="160">
        <v>0</v>
      </c>
    </row>
    <row r="46" spans="1:44" x14ac:dyDescent="0.2">
      <c r="A46" s="84" t="s">
        <v>291</v>
      </c>
      <c r="B46" s="84" t="s">
        <v>292</v>
      </c>
      <c r="C46" s="160">
        <v>2.5</v>
      </c>
      <c r="D46" s="160">
        <v>3.3</v>
      </c>
      <c r="E46" s="160">
        <v>0</v>
      </c>
      <c r="F46" s="160">
        <v>0</v>
      </c>
      <c r="G46" s="160">
        <v>1.48</v>
      </c>
      <c r="H46" s="160">
        <v>1.41</v>
      </c>
      <c r="I46" s="160">
        <v>0</v>
      </c>
      <c r="J46" s="105">
        <v>0</v>
      </c>
      <c r="K46" s="160">
        <v>1.6872327641756588</v>
      </c>
      <c r="L46" s="160">
        <v>1.67</v>
      </c>
      <c r="M46" s="105">
        <v>0</v>
      </c>
      <c r="N46" s="105">
        <v>0</v>
      </c>
      <c r="O46" s="160">
        <v>2.73</v>
      </c>
      <c r="P46" s="193">
        <v>2.6979598545235599</v>
      </c>
      <c r="Q46" s="193">
        <v>0</v>
      </c>
      <c r="R46" s="193">
        <v>0</v>
      </c>
      <c r="S46" s="193">
        <v>1.1000000000000001</v>
      </c>
      <c r="T46" s="193">
        <v>1.0900000000000001</v>
      </c>
      <c r="U46" s="193" t="s">
        <v>450</v>
      </c>
      <c r="V46" s="193">
        <v>0</v>
      </c>
      <c r="W46" s="160">
        <v>2.3199999999999998</v>
      </c>
      <c r="X46" s="160"/>
      <c r="Y46" s="160"/>
      <c r="Z46" s="160">
        <v>2.3199999999999998</v>
      </c>
      <c r="AC46" s="160">
        <v>0</v>
      </c>
      <c r="AD46" s="249"/>
      <c r="AE46" s="249"/>
      <c r="AF46" s="160">
        <v>0</v>
      </c>
      <c r="AG46" s="249"/>
      <c r="AH46" s="249"/>
      <c r="AI46" s="160">
        <v>1.42</v>
      </c>
      <c r="AJ46" s="249"/>
      <c r="AK46" s="249"/>
      <c r="AL46" s="160">
        <v>1.41</v>
      </c>
      <c r="AO46" s="160">
        <v>0</v>
      </c>
      <c r="AR46" s="160">
        <v>0</v>
      </c>
    </row>
    <row r="47" spans="1:44" x14ac:dyDescent="0.2">
      <c r="A47" s="84" t="s">
        <v>293</v>
      </c>
      <c r="B47" s="84" t="s">
        <v>294</v>
      </c>
      <c r="C47" s="160">
        <v>2.48</v>
      </c>
      <c r="D47" s="160">
        <v>4.97</v>
      </c>
      <c r="E47" s="160">
        <v>0</v>
      </c>
      <c r="F47" s="160">
        <v>0</v>
      </c>
      <c r="G47" s="160">
        <v>5.19</v>
      </c>
      <c r="H47" s="160">
        <v>5.0999999999999996</v>
      </c>
      <c r="I47" s="160">
        <v>0</v>
      </c>
      <c r="J47" s="105">
        <v>0</v>
      </c>
      <c r="K47" s="160">
        <v>8.4700000000000006</v>
      </c>
      <c r="L47" s="160">
        <v>8.24</v>
      </c>
      <c r="M47" s="105">
        <v>0</v>
      </c>
      <c r="N47" s="105">
        <v>0</v>
      </c>
      <c r="O47" s="160">
        <v>0</v>
      </c>
      <c r="P47" s="193">
        <v>9.7196683452258181</v>
      </c>
      <c r="Q47" s="193">
        <v>0</v>
      </c>
      <c r="R47" s="193">
        <v>0</v>
      </c>
      <c r="S47" s="193">
        <v>0</v>
      </c>
      <c r="T47" s="193">
        <v>5.68</v>
      </c>
      <c r="U47" s="193" t="s">
        <v>450</v>
      </c>
      <c r="V47" s="193">
        <v>0</v>
      </c>
      <c r="W47" s="160" t="s">
        <v>110</v>
      </c>
      <c r="X47" s="160"/>
      <c r="Y47" s="160"/>
      <c r="Z47" s="160">
        <v>4.47</v>
      </c>
      <c r="AC47" s="160">
        <v>0</v>
      </c>
      <c r="AD47" s="249"/>
      <c r="AE47" s="249"/>
      <c r="AF47" s="160">
        <v>0</v>
      </c>
      <c r="AG47" s="249"/>
      <c r="AH47" s="249"/>
      <c r="AI47" s="160">
        <v>0</v>
      </c>
      <c r="AJ47" s="249"/>
      <c r="AK47" s="249"/>
      <c r="AL47" s="160">
        <v>5.93</v>
      </c>
      <c r="AO47" s="160">
        <v>0</v>
      </c>
      <c r="AR47" s="160">
        <v>0</v>
      </c>
    </row>
    <row r="48" spans="1:44" x14ac:dyDescent="0.2">
      <c r="A48" s="84" t="s">
        <v>295</v>
      </c>
      <c r="B48" s="84" t="s">
        <v>296</v>
      </c>
      <c r="C48" s="160">
        <v>8.67</v>
      </c>
      <c r="D48" s="160">
        <v>6.05</v>
      </c>
      <c r="E48" s="160">
        <v>0</v>
      </c>
      <c r="F48" s="160">
        <v>0</v>
      </c>
      <c r="G48" s="160">
        <v>0</v>
      </c>
      <c r="H48" s="160">
        <v>4.93</v>
      </c>
      <c r="I48" s="160">
        <v>0</v>
      </c>
      <c r="J48" s="105">
        <v>0</v>
      </c>
      <c r="K48" s="160" t="s">
        <v>110</v>
      </c>
      <c r="L48" s="160">
        <v>6.1</v>
      </c>
      <c r="M48" s="105">
        <v>0</v>
      </c>
      <c r="N48" s="105">
        <v>0</v>
      </c>
      <c r="O48" s="160">
        <v>0</v>
      </c>
      <c r="P48" s="193">
        <v>7.3890000820277253</v>
      </c>
      <c r="Q48" s="193">
        <v>0</v>
      </c>
      <c r="R48" s="193">
        <v>0</v>
      </c>
      <c r="S48" s="193">
        <v>0</v>
      </c>
      <c r="T48" s="193">
        <v>7.67</v>
      </c>
      <c r="U48" s="193" t="s">
        <v>450</v>
      </c>
      <c r="V48" s="193">
        <v>0</v>
      </c>
      <c r="W48" s="160" t="s">
        <v>110</v>
      </c>
      <c r="X48" s="160"/>
      <c r="Y48" s="160"/>
      <c r="Z48" s="160">
        <v>6.83</v>
      </c>
      <c r="AC48" s="160">
        <v>0</v>
      </c>
      <c r="AD48" s="249"/>
      <c r="AE48" s="249"/>
      <c r="AF48" s="160">
        <v>0</v>
      </c>
      <c r="AG48" s="249"/>
      <c r="AH48" s="249"/>
      <c r="AI48" s="160">
        <v>0</v>
      </c>
      <c r="AJ48" s="249"/>
      <c r="AK48" s="249"/>
      <c r="AL48" s="160">
        <v>7.69</v>
      </c>
      <c r="AO48" s="160">
        <v>0</v>
      </c>
      <c r="AR48" s="160">
        <v>0</v>
      </c>
    </row>
    <row r="49" spans="1:44" x14ac:dyDescent="0.2">
      <c r="A49" s="89" t="s">
        <v>300</v>
      </c>
      <c r="B49" s="89" t="s">
        <v>301</v>
      </c>
      <c r="C49" s="97">
        <v>15584</v>
      </c>
      <c r="D49" s="97">
        <v>26209</v>
      </c>
      <c r="E49" s="97">
        <v>10115</v>
      </c>
      <c r="F49" s="97">
        <v>19188</v>
      </c>
      <c r="G49" s="97">
        <v>19098</v>
      </c>
      <c r="H49" s="97">
        <v>27883</v>
      </c>
      <c r="I49" s="97">
        <v>17499</v>
      </c>
      <c r="J49" s="97">
        <v>22889.19246628409</v>
      </c>
      <c r="K49" s="97">
        <v>30079.305</v>
      </c>
      <c r="L49" s="97">
        <v>37582</v>
      </c>
      <c r="M49" s="97">
        <v>18757.637343747025</v>
      </c>
      <c r="N49" s="97">
        <v>33549.800695677834</v>
      </c>
      <c r="O49" s="97">
        <v>41877.008978520949</v>
      </c>
      <c r="P49" s="97">
        <v>41509.418887331798</v>
      </c>
      <c r="Q49" s="97">
        <v>20068.037763735363</v>
      </c>
      <c r="R49" s="97">
        <v>35252.775172154586</v>
      </c>
      <c r="S49" s="97">
        <v>33953</v>
      </c>
      <c r="T49" s="97">
        <v>30819.901804271245</v>
      </c>
      <c r="U49" s="97">
        <v>24056</v>
      </c>
      <c r="V49" s="97">
        <v>39232</v>
      </c>
      <c r="W49" s="97">
        <v>40318</v>
      </c>
      <c r="Z49" s="97">
        <f>+SUM(Z50:Z53)</f>
        <v>43887</v>
      </c>
      <c r="AA49" s="97">
        <f t="shared" ref="AA49:AF49" si="19">+SUM(AA50:AA53)</f>
        <v>0</v>
      </c>
      <c r="AB49" s="97">
        <f t="shared" si="19"/>
        <v>0</v>
      </c>
      <c r="AC49" s="97">
        <f t="shared" si="19"/>
        <v>22372</v>
      </c>
      <c r="AD49" s="97"/>
      <c r="AE49" s="97"/>
      <c r="AF49" s="97">
        <f t="shared" si="19"/>
        <v>35400</v>
      </c>
      <c r="AI49" s="97">
        <f>+SUM(AI50:AI53)</f>
        <v>34332</v>
      </c>
      <c r="AL49" s="97">
        <f>+SUM(AL50:AL53)</f>
        <v>34568.02078000005</v>
      </c>
      <c r="AO49" s="97">
        <f>+SUM(AO50:AO53)</f>
        <v>27487</v>
      </c>
      <c r="AR49" s="97">
        <f>+SUM(AR50:AR53)</f>
        <v>40856</v>
      </c>
    </row>
    <row r="50" spans="1:44" x14ac:dyDescent="0.2">
      <c r="A50" s="84" t="s">
        <v>289</v>
      </c>
      <c r="B50" s="84" t="s">
        <v>290</v>
      </c>
      <c r="C50" s="98">
        <v>5196</v>
      </c>
      <c r="D50" s="98">
        <v>6830</v>
      </c>
      <c r="E50" s="98">
        <v>4170</v>
      </c>
      <c r="F50" s="98">
        <v>5471</v>
      </c>
      <c r="G50" s="98">
        <v>6443</v>
      </c>
      <c r="H50" s="98">
        <v>6415</v>
      </c>
      <c r="I50" s="98">
        <v>7569</v>
      </c>
      <c r="J50" s="98">
        <v>10474.113364142964</v>
      </c>
      <c r="K50" s="98">
        <v>12673.714</v>
      </c>
      <c r="L50" s="98">
        <v>12663</v>
      </c>
      <c r="M50" s="98">
        <v>8852.9903141708346</v>
      </c>
      <c r="N50" s="98">
        <v>11294.317485692342</v>
      </c>
      <c r="O50" s="98">
        <v>10573.242367269693</v>
      </c>
      <c r="P50" s="98">
        <v>10148.788006038389</v>
      </c>
      <c r="Q50" s="98">
        <v>6974.5820116557779</v>
      </c>
      <c r="R50" s="98">
        <v>9636.4833505816005</v>
      </c>
      <c r="S50" s="98">
        <v>8249</v>
      </c>
      <c r="T50" s="98">
        <v>8228.9031299999933</v>
      </c>
      <c r="U50" s="98">
        <v>10293</v>
      </c>
      <c r="V50" s="98">
        <v>15590</v>
      </c>
      <c r="W50" s="98">
        <v>16090</v>
      </c>
      <c r="Z50" s="98">
        <v>16066</v>
      </c>
      <c r="AC50" s="98">
        <v>8108</v>
      </c>
      <c r="AF50" s="98">
        <v>10538</v>
      </c>
      <c r="AI50" s="98">
        <v>10368</v>
      </c>
      <c r="AL50" s="98">
        <v>10305.805550000008</v>
      </c>
      <c r="AO50" s="98">
        <v>10292</v>
      </c>
      <c r="AR50" s="98">
        <v>15891</v>
      </c>
    </row>
    <row r="51" spans="1:44" x14ac:dyDescent="0.2">
      <c r="A51" s="84" t="s">
        <v>291</v>
      </c>
      <c r="B51" s="84" t="s">
        <v>529</v>
      </c>
      <c r="C51" s="98">
        <v>4848</v>
      </c>
      <c r="D51" s="98">
        <v>5085</v>
      </c>
      <c r="E51" s="98">
        <v>2959</v>
      </c>
      <c r="F51" s="98">
        <v>5346</v>
      </c>
      <c r="G51" s="98">
        <v>5600</v>
      </c>
      <c r="H51" s="98">
        <v>5576</v>
      </c>
      <c r="I51" s="98">
        <v>2364</v>
      </c>
      <c r="J51" s="98">
        <v>4429.4989073164825</v>
      </c>
      <c r="K51" s="98">
        <v>4867.1459999999997</v>
      </c>
      <c r="L51" s="98">
        <v>4798</v>
      </c>
      <c r="M51" s="98">
        <v>1913.2601419370278</v>
      </c>
      <c r="N51" s="98">
        <v>6512.1978682045101</v>
      </c>
      <c r="O51" s="98">
        <v>9052.9520201157102</v>
      </c>
      <c r="P51" s="98">
        <v>8612.3532474715357</v>
      </c>
      <c r="Q51" s="98">
        <v>3627.4747998175294</v>
      </c>
      <c r="R51" s="98">
        <v>6262.8721941766971</v>
      </c>
      <c r="S51" s="98">
        <v>3067</v>
      </c>
      <c r="T51" s="98">
        <v>3056.9215599999989</v>
      </c>
      <c r="U51" s="98">
        <v>1484</v>
      </c>
      <c r="V51" s="98">
        <v>4992</v>
      </c>
      <c r="W51" s="98">
        <v>8893</v>
      </c>
      <c r="Z51" s="98">
        <v>9390</v>
      </c>
      <c r="AC51" s="98">
        <v>2875</v>
      </c>
      <c r="AF51" s="98">
        <v>7485</v>
      </c>
      <c r="AI51" s="98">
        <v>5347</v>
      </c>
      <c r="AL51" s="98">
        <v>5342.0327300000026</v>
      </c>
      <c r="AO51" s="98">
        <v>2896</v>
      </c>
      <c r="AR51" s="98">
        <v>4319</v>
      </c>
    </row>
    <row r="52" spans="1:44" x14ac:dyDescent="0.2">
      <c r="A52" s="84" t="s">
        <v>530</v>
      </c>
      <c r="B52" s="84" t="s">
        <v>294</v>
      </c>
      <c r="C52" s="98">
        <v>1353</v>
      </c>
      <c r="D52" s="98">
        <v>9552</v>
      </c>
      <c r="E52" s="98">
        <v>2986</v>
      </c>
      <c r="F52" s="98">
        <v>8371</v>
      </c>
      <c r="G52" s="98">
        <v>7055</v>
      </c>
      <c r="H52" s="98">
        <v>10099</v>
      </c>
      <c r="I52" s="98">
        <v>7566</v>
      </c>
      <c r="J52" s="98">
        <v>7985.5801948246444</v>
      </c>
      <c r="K52" s="98">
        <v>12538.445</v>
      </c>
      <c r="L52" s="98">
        <v>13641</v>
      </c>
      <c r="M52" s="98">
        <v>4494.7117502488827</v>
      </c>
      <c r="N52" s="98">
        <v>12052.176240037077</v>
      </c>
      <c r="O52" s="98">
        <v>16430.246905678287</v>
      </c>
      <c r="P52" s="98">
        <v>16484.650793821889</v>
      </c>
      <c r="Q52" s="98">
        <v>7239.6770727154199</v>
      </c>
      <c r="R52" s="98">
        <v>15255.112174190359</v>
      </c>
      <c r="S52" s="98">
        <v>16693</v>
      </c>
      <c r="T52" s="98">
        <v>13428.780204271252</v>
      </c>
      <c r="U52" s="98">
        <v>10443</v>
      </c>
      <c r="V52" s="98">
        <v>14983</v>
      </c>
      <c r="W52" s="98">
        <v>12742</v>
      </c>
      <c r="Z52" s="98">
        <v>12544</v>
      </c>
      <c r="AC52" s="98">
        <v>9269</v>
      </c>
      <c r="AF52" s="98">
        <v>12842</v>
      </c>
      <c r="AI52" s="98">
        <v>13034</v>
      </c>
      <c r="AL52" s="98">
        <v>12115.609480000021</v>
      </c>
      <c r="AO52" s="98">
        <v>11507</v>
      </c>
      <c r="AR52" s="98">
        <v>16304</v>
      </c>
    </row>
    <row r="53" spans="1:44" x14ac:dyDescent="0.2">
      <c r="A53" s="84" t="s">
        <v>295</v>
      </c>
      <c r="B53" s="84" t="s">
        <v>296</v>
      </c>
      <c r="C53" s="98">
        <v>4187</v>
      </c>
      <c r="D53" s="98">
        <v>4742</v>
      </c>
      <c r="E53" s="98">
        <v>0</v>
      </c>
      <c r="F53" s="98">
        <v>0</v>
      </c>
      <c r="G53" s="98">
        <v>0</v>
      </c>
      <c r="H53" s="98">
        <v>5793</v>
      </c>
      <c r="I53" s="98">
        <v>0</v>
      </c>
      <c r="J53" s="98">
        <v>0</v>
      </c>
      <c r="K53" s="98">
        <v>5985.5549270066304</v>
      </c>
      <c r="L53" s="98">
        <v>6480</v>
      </c>
      <c r="M53" s="98">
        <v>3496.6751373902794</v>
      </c>
      <c r="N53" s="98">
        <v>3691.1091017438998</v>
      </c>
      <c r="O53" s="98">
        <v>5820.5676854572621</v>
      </c>
      <c r="P53" s="98">
        <v>6263.6268399999926</v>
      </c>
      <c r="Q53" s="98">
        <v>2226.3038795466368</v>
      </c>
      <c r="R53" s="98">
        <v>4098.3074532059318</v>
      </c>
      <c r="S53" s="98">
        <v>5946</v>
      </c>
      <c r="T53" s="98">
        <v>6105.29691</v>
      </c>
      <c r="U53" s="98">
        <v>1836</v>
      </c>
      <c r="V53" s="98">
        <v>3666</v>
      </c>
      <c r="W53" s="98">
        <v>2593</v>
      </c>
      <c r="Z53" s="98">
        <v>5887</v>
      </c>
      <c r="AC53" s="98">
        <v>2120</v>
      </c>
      <c r="AF53" s="98">
        <v>4535</v>
      </c>
      <c r="AI53" s="98">
        <v>5583</v>
      </c>
      <c r="AL53" s="98">
        <v>6804.5730200000198</v>
      </c>
      <c r="AO53" s="98">
        <v>2792</v>
      </c>
      <c r="AR53" s="98">
        <v>4342</v>
      </c>
    </row>
    <row r="54" spans="1:44" x14ac:dyDescent="0.2">
      <c r="A54" s="89" t="s">
        <v>302</v>
      </c>
      <c r="B54" s="89" t="s">
        <v>303</v>
      </c>
      <c r="C54" s="97">
        <v>15824</v>
      </c>
      <c r="D54" s="97">
        <v>21140</v>
      </c>
      <c r="E54" s="97">
        <v>10115</v>
      </c>
      <c r="F54" s="97">
        <v>19188</v>
      </c>
      <c r="G54" s="97">
        <v>22894</v>
      </c>
      <c r="H54" s="97">
        <v>31332</v>
      </c>
      <c r="I54" s="97">
        <v>16161</v>
      </c>
      <c r="J54" s="97">
        <v>19595.511600544272</v>
      </c>
      <c r="K54" s="97">
        <v>26203.887000000002</v>
      </c>
      <c r="L54" s="97">
        <v>33750</v>
      </c>
      <c r="M54" s="97">
        <v>16033.506589204582</v>
      </c>
      <c r="N54" s="97">
        <v>27168.048782958696</v>
      </c>
      <c r="O54" s="97">
        <v>33941.955136163691</v>
      </c>
      <c r="P54" s="97">
        <v>34385.851524715465</v>
      </c>
      <c r="Q54" s="97">
        <v>16456.288502883439</v>
      </c>
      <c r="R54" s="97">
        <v>28725.803326341702</v>
      </c>
      <c r="S54" s="97">
        <v>35308</v>
      </c>
      <c r="T54" s="97">
        <v>34291</v>
      </c>
      <c r="U54" s="97">
        <v>18193</v>
      </c>
      <c r="V54" s="97">
        <v>28826</v>
      </c>
      <c r="W54" s="97">
        <v>32119</v>
      </c>
      <c r="Z54" s="97">
        <f>+SUM(Z55:Z58)</f>
        <v>38728</v>
      </c>
      <c r="AA54" s="97">
        <f t="shared" ref="AA54:AF54" si="20">+SUM(AA55:AA58)</f>
        <v>0</v>
      </c>
      <c r="AB54" s="97">
        <f t="shared" si="20"/>
        <v>0</v>
      </c>
      <c r="AC54" s="97">
        <f t="shared" si="20"/>
        <v>20282</v>
      </c>
      <c r="AD54" s="97"/>
      <c r="AE54" s="97"/>
      <c r="AF54" s="97">
        <f t="shared" si="20"/>
        <v>33838</v>
      </c>
      <c r="AI54" s="97">
        <f>+SUM(AI55:AI58)</f>
        <v>38496</v>
      </c>
      <c r="AL54" s="97">
        <f>+SUM(AL55:AL58)</f>
        <v>39842.774236807803</v>
      </c>
      <c r="AO54" s="97">
        <f>+SUM(AO55:AO58)</f>
        <v>25383</v>
      </c>
      <c r="AR54" s="97">
        <f>+SUM(AR55:AR58)</f>
        <v>39007</v>
      </c>
    </row>
    <row r="55" spans="1:44" x14ac:dyDescent="0.2">
      <c r="A55" s="84" t="s">
        <v>289</v>
      </c>
      <c r="B55" s="84" t="s">
        <v>290</v>
      </c>
      <c r="C55" s="98">
        <v>5791</v>
      </c>
      <c r="D55" s="98">
        <v>4988</v>
      </c>
      <c r="E55" s="98">
        <v>4170</v>
      </c>
      <c r="F55" s="98">
        <v>5471</v>
      </c>
      <c r="G55" s="98">
        <v>7803</v>
      </c>
      <c r="H55" s="98">
        <v>7803</v>
      </c>
      <c r="I55" s="98">
        <v>6566</v>
      </c>
      <c r="J55" s="98">
        <v>8117.1289702002132</v>
      </c>
      <c r="K55" s="98">
        <v>10636.05</v>
      </c>
      <c r="L55" s="98">
        <v>10168</v>
      </c>
      <c r="M55" s="98">
        <v>7071.4132116603278</v>
      </c>
      <c r="N55" s="98">
        <v>9449.5348664058038</v>
      </c>
      <c r="O55" s="98">
        <v>10223.707463127173</v>
      </c>
      <c r="P55" s="98">
        <v>9729.4355465994468</v>
      </c>
      <c r="Q55" s="98">
        <v>5836.0095727505131</v>
      </c>
      <c r="R55" s="98">
        <v>7747.5908497009286</v>
      </c>
      <c r="S55" s="98">
        <v>7957</v>
      </c>
      <c r="T55" s="98">
        <v>8205</v>
      </c>
      <c r="U55" s="98">
        <v>6624</v>
      </c>
      <c r="V55" s="98">
        <v>9603</v>
      </c>
      <c r="W55" s="98">
        <v>11587</v>
      </c>
      <c r="Z55" s="98">
        <v>12079</v>
      </c>
      <c r="AC55" s="98">
        <v>7379</v>
      </c>
      <c r="AF55" s="98">
        <v>11263</v>
      </c>
      <c r="AI55" s="98">
        <v>12739</v>
      </c>
      <c r="AL55" s="98">
        <v>12294.573237464387</v>
      </c>
      <c r="AO55" s="98">
        <v>9574</v>
      </c>
      <c r="AR55" s="98">
        <v>15551</v>
      </c>
    </row>
    <row r="56" spans="1:44" x14ac:dyDescent="0.2">
      <c r="A56" s="84" t="s">
        <v>291</v>
      </c>
      <c r="B56" s="84" t="s">
        <v>292</v>
      </c>
      <c r="C56" s="98">
        <v>4159</v>
      </c>
      <c r="D56" s="98">
        <v>3124</v>
      </c>
      <c r="E56" s="98">
        <v>2959</v>
      </c>
      <c r="F56" s="98">
        <v>5346</v>
      </c>
      <c r="G56" s="98">
        <v>8444</v>
      </c>
      <c r="H56" s="98">
        <v>8444</v>
      </c>
      <c r="I56" s="98">
        <v>2364</v>
      </c>
      <c r="J56" s="98">
        <v>4974.3350907525964</v>
      </c>
      <c r="K56" s="98">
        <v>6671.7610000000004</v>
      </c>
      <c r="L56" s="98">
        <v>6369</v>
      </c>
      <c r="M56" s="98">
        <v>1913.2601419370278</v>
      </c>
      <c r="N56" s="98">
        <v>5514.8982932173121</v>
      </c>
      <c r="O56" s="98">
        <v>7904.671098202567</v>
      </c>
      <c r="P56" s="98">
        <v>7274.1841327129569</v>
      </c>
      <c r="Q56" s="98">
        <v>3627.4747998175294</v>
      </c>
      <c r="R56" s="98">
        <v>5117.0508652752214</v>
      </c>
      <c r="S56" s="98">
        <v>6675</v>
      </c>
      <c r="T56" s="98">
        <v>6459</v>
      </c>
      <c r="U56" s="98">
        <v>1484</v>
      </c>
      <c r="V56" s="98">
        <v>3193</v>
      </c>
      <c r="W56" s="98">
        <v>5310</v>
      </c>
      <c r="Z56" s="98">
        <v>6283</v>
      </c>
      <c r="AC56" s="98">
        <v>2875</v>
      </c>
      <c r="AF56" s="98">
        <v>6250</v>
      </c>
      <c r="AI56" s="98">
        <v>7590</v>
      </c>
      <c r="AL56" s="98">
        <v>7549.5243939331549</v>
      </c>
      <c r="AO56" s="98">
        <v>2896</v>
      </c>
      <c r="AR56" s="98">
        <v>4583</v>
      </c>
    </row>
    <row r="57" spans="1:44" x14ac:dyDescent="0.2">
      <c r="A57" s="84" t="s">
        <v>293</v>
      </c>
      <c r="B57" s="84" t="s">
        <v>294</v>
      </c>
      <c r="C57" s="98">
        <v>2015</v>
      </c>
      <c r="D57" s="98">
        <v>8286</v>
      </c>
      <c r="E57" s="98">
        <v>2986</v>
      </c>
      <c r="F57" s="98">
        <v>8371</v>
      </c>
      <c r="G57" s="98">
        <v>6647</v>
      </c>
      <c r="H57" s="98">
        <v>9292</v>
      </c>
      <c r="I57" s="98">
        <v>7231</v>
      </c>
      <c r="J57" s="98">
        <v>6504.0475395914609</v>
      </c>
      <c r="K57" s="98">
        <v>8896.0759999999991</v>
      </c>
      <c r="L57" s="98">
        <v>10733</v>
      </c>
      <c r="M57" s="98">
        <v>3552.1580982169471</v>
      </c>
      <c r="N57" s="98">
        <v>8512.5065215916802</v>
      </c>
      <c r="O57" s="98">
        <v>9993.0088893766879</v>
      </c>
      <c r="P57" s="98">
        <v>11118.605005403073</v>
      </c>
      <c r="Q57" s="98">
        <v>4766.5002507687577</v>
      </c>
      <c r="R57" s="98">
        <v>11762.854158159618</v>
      </c>
      <c r="S57" s="98">
        <v>14731</v>
      </c>
      <c r="T57" s="98">
        <v>13522</v>
      </c>
      <c r="U57" s="98">
        <v>8249</v>
      </c>
      <c r="V57" s="98">
        <v>13364</v>
      </c>
      <c r="W57" s="98">
        <v>12629</v>
      </c>
      <c r="Z57" s="98">
        <v>14479</v>
      </c>
      <c r="AA57" s="191"/>
      <c r="AC57" s="98">
        <v>7908</v>
      </c>
      <c r="AF57" s="98">
        <v>11790</v>
      </c>
      <c r="AI57" s="98">
        <v>12584</v>
      </c>
      <c r="AL57" s="98">
        <v>13194.103585410245</v>
      </c>
      <c r="AO57" s="98">
        <v>10121</v>
      </c>
      <c r="AR57" s="98">
        <v>14531</v>
      </c>
    </row>
    <row r="58" spans="1:44" x14ac:dyDescent="0.2">
      <c r="A58" s="84" t="s">
        <v>295</v>
      </c>
      <c r="B58" s="84" t="s">
        <v>296</v>
      </c>
      <c r="C58" s="98">
        <v>3859</v>
      </c>
      <c r="D58" s="98">
        <v>4742</v>
      </c>
      <c r="E58" s="118">
        <v>0</v>
      </c>
      <c r="F58" s="118">
        <v>0</v>
      </c>
      <c r="G58" s="98">
        <v>0</v>
      </c>
      <c r="H58" s="98">
        <v>5793</v>
      </c>
      <c r="I58" s="98">
        <v>0</v>
      </c>
      <c r="J58" s="98">
        <v>0</v>
      </c>
      <c r="K58" s="98">
        <v>5985.5549270066304</v>
      </c>
      <c r="L58" s="98">
        <v>6480</v>
      </c>
      <c r="M58" s="98">
        <v>3496.6751373902794</v>
      </c>
      <c r="N58" s="98">
        <v>3691.1091017438998</v>
      </c>
      <c r="O58" s="98">
        <v>5820.5676854572621</v>
      </c>
      <c r="P58" s="98">
        <v>6263.6268399999926</v>
      </c>
      <c r="Q58" s="98">
        <v>2226.3038795466368</v>
      </c>
      <c r="R58" s="98">
        <v>4098.3074532059318</v>
      </c>
      <c r="S58" s="98">
        <v>5946</v>
      </c>
      <c r="T58" s="98">
        <v>6105</v>
      </c>
      <c r="U58" s="98">
        <v>1836</v>
      </c>
      <c r="V58" s="98">
        <v>3666</v>
      </c>
      <c r="W58" s="98">
        <v>2593</v>
      </c>
      <c r="Z58" s="98">
        <v>5887</v>
      </c>
      <c r="AA58" s="191"/>
      <c r="AC58" s="98">
        <v>2120</v>
      </c>
      <c r="AF58" s="98">
        <v>4535</v>
      </c>
      <c r="AI58" s="98">
        <v>5583</v>
      </c>
      <c r="AL58" s="98">
        <v>6804.5730200000198</v>
      </c>
      <c r="AO58" s="98">
        <v>2792</v>
      </c>
      <c r="AR58" s="98">
        <v>4342</v>
      </c>
    </row>
    <row r="59" spans="1:44" ht="23.25" thickBot="1" x14ac:dyDescent="0.25">
      <c r="A59" s="81" t="s">
        <v>304</v>
      </c>
      <c r="B59" s="81" t="s">
        <v>305</v>
      </c>
      <c r="C59" s="99">
        <v>-240</v>
      </c>
      <c r="D59" s="99">
        <v>5069</v>
      </c>
      <c r="E59" s="99">
        <v>0</v>
      </c>
      <c r="F59" s="99">
        <v>0</v>
      </c>
      <c r="G59" s="99">
        <v>-3795</v>
      </c>
      <c r="H59" s="99">
        <v>-3449</v>
      </c>
      <c r="I59" s="99">
        <v>1339</v>
      </c>
      <c r="J59" s="99">
        <v>3293.6808657398178</v>
      </c>
      <c r="K59" s="99">
        <v>3875.4179999999978</v>
      </c>
      <c r="L59" s="99">
        <v>3832</v>
      </c>
      <c r="M59" s="99">
        <v>2724.1307545424424</v>
      </c>
      <c r="N59" s="99">
        <v>6381.7519127191372</v>
      </c>
      <c r="O59" s="99">
        <v>7935.053842357258</v>
      </c>
      <c r="P59" s="99">
        <v>7123.5673626163334</v>
      </c>
      <c r="Q59" s="99">
        <v>3611.7492608519242</v>
      </c>
      <c r="R59" s="99">
        <v>6526.97184581288</v>
      </c>
      <c r="S59" s="99">
        <v>-1354</v>
      </c>
      <c r="T59" s="99">
        <v>-3471.1332742544437</v>
      </c>
      <c r="U59" s="99">
        <v>5862</v>
      </c>
      <c r="V59" s="99">
        <v>9406</v>
      </c>
      <c r="W59" s="99">
        <f>+W49-W54</f>
        <v>8199</v>
      </c>
      <c r="X59" s="99">
        <f t="shared" ref="X59:Y59" si="21">+X49-X54</f>
        <v>0</v>
      </c>
      <c r="Y59" s="99">
        <f t="shared" si="21"/>
        <v>0</v>
      </c>
      <c r="Z59" s="99">
        <f>+Z49-Z54</f>
        <v>5159</v>
      </c>
      <c r="AA59" s="191"/>
      <c r="AC59" s="99">
        <f t="shared" ref="AC59" si="22">+AC49-AC54</f>
        <v>2090</v>
      </c>
      <c r="AD59" s="99"/>
      <c r="AE59" s="99"/>
      <c r="AF59" s="99">
        <f>+AF49-AF54</f>
        <v>1562</v>
      </c>
      <c r="AI59" s="99">
        <f>+AI49-AI54</f>
        <v>-4164</v>
      </c>
      <c r="AL59" s="99">
        <f>+AL49-AL54</f>
        <v>-5274.7534568077535</v>
      </c>
      <c r="AO59" s="99">
        <f>+AO49-AO54</f>
        <v>2104</v>
      </c>
      <c r="AR59" s="99">
        <f>+AR49-AR54</f>
        <v>1849</v>
      </c>
    </row>
    <row r="60" spans="1:44" s="169" customFormat="1" ht="23.25" thickBot="1" x14ac:dyDescent="0.25">
      <c r="A60" s="188" t="s">
        <v>306</v>
      </c>
      <c r="B60" s="188" t="s">
        <v>307</v>
      </c>
      <c r="C60" s="189">
        <v>0</v>
      </c>
      <c r="D60" s="189">
        <v>0</v>
      </c>
      <c r="E60" s="189">
        <v>0</v>
      </c>
      <c r="F60" s="189">
        <v>0</v>
      </c>
      <c r="G60" s="189">
        <v>0</v>
      </c>
      <c r="H60" s="189">
        <v>0</v>
      </c>
      <c r="I60" s="189">
        <v>0</v>
      </c>
      <c r="J60" s="189">
        <v>0</v>
      </c>
      <c r="K60" s="189">
        <v>0</v>
      </c>
      <c r="L60" s="189">
        <v>1450</v>
      </c>
      <c r="M60" s="189">
        <v>0</v>
      </c>
      <c r="N60" s="189">
        <v>0</v>
      </c>
      <c r="O60" s="189">
        <v>0</v>
      </c>
      <c r="P60" s="194">
        <v>2018</v>
      </c>
      <c r="Q60" s="189">
        <v>0</v>
      </c>
      <c r="R60" s="189">
        <v>0</v>
      </c>
      <c r="S60" s="189">
        <v>0</v>
      </c>
      <c r="T60" s="189">
        <v>2334</v>
      </c>
      <c r="U60" s="216">
        <v>0</v>
      </c>
      <c r="V60" s="216">
        <v>0</v>
      </c>
      <c r="W60" s="216"/>
      <c r="X60" s="2"/>
      <c r="Z60" s="216">
        <v>1965</v>
      </c>
      <c r="AA60" s="191"/>
      <c r="AB60" s="2"/>
      <c r="AC60" s="216">
        <v>0</v>
      </c>
      <c r="AF60" s="216">
        <v>0</v>
      </c>
      <c r="AG60" s="2"/>
      <c r="AH60" s="2"/>
      <c r="AI60" s="216">
        <v>0</v>
      </c>
      <c r="AJ60" s="2"/>
      <c r="AK60" s="2"/>
      <c r="AL60" s="216">
        <v>1287.6123603781807</v>
      </c>
      <c r="AO60" s="216"/>
      <c r="AR60" s="216"/>
    </row>
    <row r="61" spans="1:44" s="169" customFormat="1" ht="23.25" thickBot="1" x14ac:dyDescent="0.25">
      <c r="A61" s="188" t="s">
        <v>308</v>
      </c>
      <c r="B61" s="188" t="s">
        <v>309</v>
      </c>
      <c r="C61" s="189">
        <v>0</v>
      </c>
      <c r="D61" s="189">
        <v>0</v>
      </c>
      <c r="E61" s="189">
        <v>0</v>
      </c>
      <c r="F61" s="189">
        <v>0</v>
      </c>
      <c r="G61" s="189">
        <v>0</v>
      </c>
      <c r="H61" s="189">
        <v>0</v>
      </c>
      <c r="I61" s="189">
        <v>0</v>
      </c>
      <c r="J61" s="189">
        <v>0</v>
      </c>
      <c r="K61" s="189">
        <v>0</v>
      </c>
      <c r="L61" s="189">
        <v>0</v>
      </c>
      <c r="M61" s="189">
        <v>1450</v>
      </c>
      <c r="N61" s="189">
        <v>1450</v>
      </c>
      <c r="O61" s="189">
        <v>1450</v>
      </c>
      <c r="P61" s="189">
        <v>1450</v>
      </c>
      <c r="Q61" s="194">
        <v>2018</v>
      </c>
      <c r="R61" s="194">
        <v>2018</v>
      </c>
      <c r="S61" s="194">
        <v>2018</v>
      </c>
      <c r="T61" s="194">
        <v>2018</v>
      </c>
      <c r="U61" s="194">
        <v>2334</v>
      </c>
      <c r="V61" s="194">
        <v>2334</v>
      </c>
      <c r="W61" s="194">
        <v>2334</v>
      </c>
      <c r="X61" s="2"/>
      <c r="Z61" s="194">
        <v>2334</v>
      </c>
      <c r="AC61" s="194">
        <v>1965</v>
      </c>
      <c r="AF61" s="194">
        <v>1965</v>
      </c>
      <c r="AG61" s="2"/>
      <c r="AH61" s="2"/>
      <c r="AI61" s="194">
        <v>1965</v>
      </c>
      <c r="AL61" s="194">
        <v>1965</v>
      </c>
      <c r="AO61" s="194">
        <v>1288</v>
      </c>
      <c r="AR61" s="194">
        <v>1288</v>
      </c>
    </row>
    <row r="62" spans="1:44" ht="23.25" thickBot="1" x14ac:dyDescent="0.25">
      <c r="A62" s="81" t="s">
        <v>310</v>
      </c>
      <c r="B62" s="81" t="s">
        <v>311</v>
      </c>
      <c r="C62" s="99">
        <v>-240</v>
      </c>
      <c r="D62" s="99">
        <v>5069</v>
      </c>
      <c r="E62" s="99">
        <v>0</v>
      </c>
      <c r="F62" s="99">
        <v>0</v>
      </c>
      <c r="G62" s="99">
        <v>-3795</v>
      </c>
      <c r="H62" s="99">
        <v>-3449</v>
      </c>
      <c r="I62" s="99">
        <v>1339</v>
      </c>
      <c r="J62" s="99">
        <v>3293.6808657398178</v>
      </c>
      <c r="K62" s="99">
        <v>3875.4179999999978</v>
      </c>
      <c r="L62" s="99">
        <v>5281</v>
      </c>
      <c r="M62" s="99">
        <v>1274.1307545424424</v>
      </c>
      <c r="N62" s="99">
        <v>4931.7519127191372</v>
      </c>
      <c r="O62" s="99">
        <v>6485.053842357258</v>
      </c>
      <c r="P62" s="99">
        <v>7691.5673626163334</v>
      </c>
      <c r="Q62" s="99">
        <v>1593.7492608519242</v>
      </c>
      <c r="R62" s="99">
        <v>4508.9718458128846</v>
      </c>
      <c r="S62" s="99">
        <v>-3372</v>
      </c>
      <c r="T62" s="99">
        <f>+T59-T61+T60</f>
        <v>-3155.1332742544437</v>
      </c>
      <c r="U62" s="99">
        <v>3529</v>
      </c>
      <c r="V62" s="99">
        <v>7499</v>
      </c>
      <c r="W62" s="99">
        <f>+W59-W61</f>
        <v>5865</v>
      </c>
      <c r="X62" s="99">
        <f t="shared" ref="X62:Y62" si="23">+X59-X61</f>
        <v>0</v>
      </c>
      <c r="Y62" s="99">
        <f t="shared" si="23"/>
        <v>0</v>
      </c>
      <c r="Z62" s="99">
        <v>4791</v>
      </c>
      <c r="AA62" s="169"/>
      <c r="AC62" s="99">
        <f>AC59-AC61</f>
        <v>125</v>
      </c>
      <c r="AD62" s="99"/>
      <c r="AE62" s="99"/>
      <c r="AF62" s="99">
        <f>AF59-AF61</f>
        <v>-403</v>
      </c>
      <c r="AI62" s="99">
        <f>AI59-AI61</f>
        <v>-6129</v>
      </c>
      <c r="AJ62" s="169"/>
      <c r="AK62" s="169"/>
      <c r="AL62" s="99">
        <f>+AL59-AL61+AL60</f>
        <v>-5952.1410964295728</v>
      </c>
      <c r="AO62" s="99">
        <f>+AO59-AO61+AO60</f>
        <v>816</v>
      </c>
      <c r="AR62" s="99">
        <f>+AR59-AR61+AR60</f>
        <v>561</v>
      </c>
    </row>
    <row r="63" spans="1:44" x14ac:dyDescent="0.2">
      <c r="B63" s="175"/>
      <c r="C63" s="164"/>
      <c r="D63" s="164"/>
      <c r="E63" s="164"/>
      <c r="F63" s="164"/>
      <c r="G63" s="164"/>
      <c r="H63" s="164"/>
      <c r="I63" s="164"/>
      <c r="J63" s="164"/>
      <c r="K63" s="164"/>
      <c r="L63" s="164"/>
      <c r="M63" s="164"/>
      <c r="N63" s="164"/>
      <c r="O63" s="164"/>
      <c r="P63" s="164"/>
      <c r="Q63" s="164"/>
      <c r="R63" s="164"/>
      <c r="S63" s="164"/>
      <c r="T63" s="164"/>
      <c r="U63" s="164"/>
      <c r="V63" s="164"/>
      <c r="W63" s="164"/>
      <c r="Z63" s="164"/>
      <c r="AC63" s="164"/>
      <c r="AF63" s="164"/>
      <c r="AI63" s="164"/>
      <c r="AJ63" s="169"/>
      <c r="AK63" s="169"/>
      <c r="AL63" s="164"/>
      <c r="AO63" s="164"/>
      <c r="AR63" s="164"/>
    </row>
    <row r="64" spans="1:44" x14ac:dyDescent="0.2">
      <c r="B64" s="78"/>
      <c r="C64" s="106"/>
      <c r="D64" s="106"/>
      <c r="E64" s="106"/>
      <c r="F64" s="107"/>
      <c r="G64" s="107"/>
      <c r="H64" s="107"/>
      <c r="I64" s="107"/>
      <c r="J64" s="107"/>
      <c r="K64" s="107"/>
      <c r="L64" s="107"/>
      <c r="R64" s="2"/>
    </row>
    <row r="65" spans="1:44" ht="12" thickBot="1" x14ac:dyDescent="0.25">
      <c r="A65" s="90" t="s">
        <v>312</v>
      </c>
      <c r="B65" s="90" t="s">
        <v>313</v>
      </c>
      <c r="C65" s="80" t="s">
        <v>86</v>
      </c>
      <c r="D65" s="80" t="s">
        <v>90</v>
      </c>
      <c r="E65" s="80" t="s">
        <v>91</v>
      </c>
      <c r="F65" s="80" t="s">
        <v>92</v>
      </c>
      <c r="G65" s="80" t="s">
        <v>93</v>
      </c>
      <c r="H65" s="80" t="s">
        <v>94</v>
      </c>
      <c r="I65" s="80" t="s">
        <v>95</v>
      </c>
      <c r="J65" s="80" t="s">
        <v>96</v>
      </c>
      <c r="K65" s="80" t="s">
        <v>97</v>
      </c>
      <c r="L65" s="80" t="s">
        <v>98</v>
      </c>
      <c r="M65" s="80" t="s">
        <v>99</v>
      </c>
      <c r="N65" s="80" t="s">
        <v>100</v>
      </c>
      <c r="O65" s="80" t="s">
        <v>101</v>
      </c>
      <c r="P65" s="80" t="s">
        <v>102</v>
      </c>
      <c r="Q65" s="80" t="s">
        <v>103</v>
      </c>
      <c r="R65" s="80" t="s">
        <v>104</v>
      </c>
      <c r="S65" s="80" t="s">
        <v>105</v>
      </c>
      <c r="T65" s="80" t="s">
        <v>411</v>
      </c>
      <c r="U65" s="80" t="s">
        <v>448</v>
      </c>
      <c r="V65" s="80" t="s">
        <v>452</v>
      </c>
      <c r="W65" s="80" t="s">
        <v>456</v>
      </c>
      <c r="Z65" s="80" t="s">
        <v>460</v>
      </c>
      <c r="AC65" s="80" t="s">
        <v>520</v>
      </c>
      <c r="AF65" s="80" t="s">
        <v>522</v>
      </c>
      <c r="AI65" s="80" t="s">
        <v>536</v>
      </c>
      <c r="AL65" s="80" t="s">
        <v>547</v>
      </c>
      <c r="AO65" s="80" t="s">
        <v>552</v>
      </c>
      <c r="AR65" s="80" t="s">
        <v>555</v>
      </c>
    </row>
    <row r="66" spans="1:44" x14ac:dyDescent="0.2">
      <c r="A66" s="84" t="s">
        <v>314</v>
      </c>
      <c r="B66" s="84" t="s">
        <v>315</v>
      </c>
      <c r="C66" s="98">
        <v>4099</v>
      </c>
      <c r="D66" s="98">
        <v>4541</v>
      </c>
      <c r="E66" s="98">
        <v>1120</v>
      </c>
      <c r="F66" s="98">
        <v>2187.5243999999998</v>
      </c>
      <c r="G66" s="98">
        <v>3991</v>
      </c>
      <c r="H66" s="98">
        <v>5677</v>
      </c>
      <c r="I66" s="98">
        <v>1049.5</v>
      </c>
      <c r="J66" s="98">
        <v>2100</v>
      </c>
      <c r="K66" s="98">
        <v>3150</v>
      </c>
      <c r="L66" s="98">
        <v>4364.4830000000002</v>
      </c>
      <c r="M66" s="98">
        <v>1138.6681700530121</v>
      </c>
      <c r="N66" s="98">
        <v>2348.0340633053588</v>
      </c>
      <c r="O66" s="98">
        <v>3522.0510949580384</v>
      </c>
      <c r="P66" s="98">
        <v>4879.7420764718145</v>
      </c>
      <c r="Q66" s="98">
        <v>1289.4344344857634</v>
      </c>
      <c r="R66" s="98">
        <v>2544.3718016582916</v>
      </c>
      <c r="S66" s="98">
        <v>3895</v>
      </c>
      <c r="T66" s="98">
        <v>5553</v>
      </c>
      <c r="U66" s="98">
        <v>1388</v>
      </c>
      <c r="V66" s="98">
        <v>2495</v>
      </c>
      <c r="W66" s="98">
        <v>3743</v>
      </c>
      <c r="Z66" s="98">
        <v>5278</v>
      </c>
      <c r="AC66" s="98">
        <v>1368</v>
      </c>
      <c r="AF66" s="98">
        <v>2736</v>
      </c>
      <c r="AI66" s="98">
        <v>3678</v>
      </c>
      <c r="AL66" s="98">
        <v>4919</v>
      </c>
      <c r="AO66" s="98">
        <v>1193.1674673865739</v>
      </c>
      <c r="AR66" s="98">
        <v>2327</v>
      </c>
    </row>
    <row r="67" spans="1:44" ht="12" thickBot="1" x14ac:dyDescent="0.25">
      <c r="A67" s="87" t="s">
        <v>316</v>
      </c>
      <c r="B67" s="87" t="s">
        <v>317</v>
      </c>
      <c r="C67" s="102">
        <v>3467</v>
      </c>
      <c r="D67" s="102">
        <v>3620</v>
      </c>
      <c r="E67" s="102">
        <v>821</v>
      </c>
      <c r="F67" s="102">
        <v>2118.5340050000004</v>
      </c>
      <c r="G67" s="102">
        <v>2905</v>
      </c>
      <c r="H67" s="102">
        <v>3405</v>
      </c>
      <c r="I67" s="102">
        <v>707.75</v>
      </c>
      <c r="J67" s="102">
        <v>1416</v>
      </c>
      <c r="K67" s="102">
        <v>2124</v>
      </c>
      <c r="L67" s="98">
        <v>830.52213600000005</v>
      </c>
      <c r="M67" s="98">
        <v>750.71492837907897</v>
      </c>
      <c r="N67" s="98">
        <v>1367.9568366219214</v>
      </c>
      <c r="O67" s="98">
        <v>2051.9352549328823</v>
      </c>
      <c r="P67" s="98">
        <v>2573.9333052802031</v>
      </c>
      <c r="Q67" s="98">
        <v>1089.996499492521</v>
      </c>
      <c r="R67" s="98">
        <v>2072.9706722864771</v>
      </c>
      <c r="S67" s="98">
        <v>3084</v>
      </c>
      <c r="T67" s="98">
        <v>4137</v>
      </c>
      <c r="U67" s="98">
        <v>1034</v>
      </c>
      <c r="V67" s="98">
        <v>2202</v>
      </c>
      <c r="W67" s="98">
        <v>3319</v>
      </c>
      <c r="Z67" s="98">
        <v>4425</v>
      </c>
      <c r="AC67" s="98">
        <v>1147</v>
      </c>
      <c r="AF67" s="98">
        <v>2294</v>
      </c>
      <c r="AI67" s="98">
        <v>3084</v>
      </c>
      <c r="AL67" s="98">
        <v>4124</v>
      </c>
      <c r="AO67" s="98">
        <v>1000.3658639638803</v>
      </c>
      <c r="AR67" s="98">
        <v>1951</v>
      </c>
    </row>
    <row r="68" spans="1:44" ht="12" thickBot="1" x14ac:dyDescent="0.25">
      <c r="A68" s="91" t="s">
        <v>318</v>
      </c>
      <c r="B68" s="91" t="s">
        <v>319</v>
      </c>
      <c r="C68" s="108">
        <v>7566</v>
      </c>
      <c r="D68" s="108">
        <v>8161</v>
      </c>
      <c r="E68" s="108">
        <v>1941</v>
      </c>
      <c r="F68" s="108">
        <v>4306.0584049999998</v>
      </c>
      <c r="G68" s="108">
        <v>6896</v>
      </c>
      <c r="H68" s="108">
        <v>9082</v>
      </c>
      <c r="I68" s="108">
        <v>1757.25</v>
      </c>
      <c r="J68" s="108">
        <v>3516</v>
      </c>
      <c r="K68" s="108">
        <v>5274</v>
      </c>
      <c r="L68" s="108">
        <v>5195.0051359999998</v>
      </c>
      <c r="M68" s="108">
        <v>1889.3830984320912</v>
      </c>
      <c r="N68" s="108">
        <v>3715.9908999272802</v>
      </c>
      <c r="O68" s="108">
        <v>5573.9863498909208</v>
      </c>
      <c r="P68" s="108">
        <v>7453.6753817520175</v>
      </c>
      <c r="Q68" s="108">
        <v>2379.4309339782844</v>
      </c>
      <c r="R68" s="108">
        <v>4617.3424739447692</v>
      </c>
      <c r="S68" s="108">
        <v>6979</v>
      </c>
      <c r="T68" s="108">
        <v>9690</v>
      </c>
      <c r="U68" s="108">
        <v>2422</v>
      </c>
      <c r="V68" s="108">
        <v>4697</v>
      </c>
      <c r="W68" s="108">
        <f>+SUM(W66:W67)</f>
        <v>7062</v>
      </c>
      <c r="X68" s="108">
        <f t="shared" ref="X68:Y68" si="24">+SUM(X66:X67)</f>
        <v>0</v>
      </c>
      <c r="Y68" s="108">
        <f t="shared" si="24"/>
        <v>0</v>
      </c>
      <c r="Z68" s="108">
        <f>+SUM(Z66:Z67)</f>
        <v>9703</v>
      </c>
      <c r="AC68" s="108">
        <v>2515</v>
      </c>
      <c r="AF68" s="108">
        <v>5030</v>
      </c>
      <c r="AI68" s="108">
        <f>SUM(AI66:AI67)</f>
        <v>6762</v>
      </c>
      <c r="AL68" s="108">
        <f>SUM(AL66:AL67)</f>
        <v>9043</v>
      </c>
      <c r="AO68" s="108">
        <f>SUM(AO66:AO67)</f>
        <v>2193.5333313504543</v>
      </c>
      <c r="AR68" s="108">
        <f>SUM(AR66:AR67)</f>
        <v>4278</v>
      </c>
    </row>
    <row r="69" spans="1:44" ht="12" thickBot="1" x14ac:dyDescent="0.25">
      <c r="A69" s="92"/>
      <c r="B69" s="91"/>
      <c r="C69" s="109"/>
      <c r="D69" s="109"/>
      <c r="E69" s="109"/>
      <c r="F69" s="110"/>
      <c r="G69" s="110"/>
      <c r="H69" s="110"/>
      <c r="I69" s="110"/>
      <c r="J69" s="110"/>
      <c r="K69" s="159"/>
      <c r="L69" s="159"/>
      <c r="M69" s="159"/>
      <c r="N69" s="159"/>
      <c r="O69" s="159"/>
      <c r="P69" s="159"/>
      <c r="Q69" s="159"/>
      <c r="R69" s="159"/>
      <c r="S69" s="159"/>
      <c r="T69" s="159"/>
      <c r="U69" s="159"/>
      <c r="V69" s="159"/>
      <c r="W69" s="159"/>
      <c r="Z69" s="238"/>
      <c r="AC69" s="238"/>
      <c r="AF69" s="238"/>
      <c r="AI69" s="238"/>
      <c r="AL69" s="238"/>
      <c r="AO69" s="238"/>
      <c r="AR69" s="238"/>
    </row>
    <row r="70" spans="1:44" ht="23.25" thickBot="1" x14ac:dyDescent="0.25">
      <c r="A70" s="203" t="s">
        <v>320</v>
      </c>
      <c r="B70" s="203" t="s">
        <v>321</v>
      </c>
      <c r="C70" s="139">
        <v>8288</v>
      </c>
      <c r="D70" s="139">
        <v>13363</v>
      </c>
      <c r="E70" s="139">
        <v>1798</v>
      </c>
      <c r="F70" s="139">
        <v>4441.0502835982334</v>
      </c>
      <c r="G70" s="139">
        <v>1809</v>
      </c>
      <c r="H70" s="139">
        <v>4290</v>
      </c>
      <c r="I70" s="139">
        <v>2846.2919999999995</v>
      </c>
      <c r="J70" s="139">
        <v>5541.896945739818</v>
      </c>
      <c r="K70" s="139">
        <v>7161.0434499999992</v>
      </c>
      <c r="L70" s="139">
        <v>8035.9284259999986</v>
      </c>
      <c r="M70" s="139">
        <v>2963.2125329745331</v>
      </c>
      <c r="N70" s="139">
        <v>7343.9833626464278</v>
      </c>
      <c r="O70" s="139">
        <v>10131.111652248172</v>
      </c>
      <c r="P70" s="139">
        <v>12881.866524368339</v>
      </c>
      <c r="Q70" s="139">
        <v>3428.2703748302042</v>
      </c>
      <c r="R70" s="139">
        <v>7512.5533997576567</v>
      </c>
      <c r="S70" s="139">
        <v>-496</v>
      </c>
      <c r="T70" s="139">
        <v>891.54132828890033</v>
      </c>
      <c r="U70" s="139">
        <v>4938</v>
      </c>
      <c r="V70" s="139">
        <v>11500</v>
      </c>
      <c r="W70" s="139">
        <f>+W34+W62+W68</f>
        <v>11964</v>
      </c>
      <c r="X70" s="139">
        <f t="shared" ref="X70:Y70" si="25">+X34+X62+X68</f>
        <v>0</v>
      </c>
      <c r="Y70" s="139">
        <f t="shared" si="25"/>
        <v>0</v>
      </c>
      <c r="Z70" s="139">
        <f>+Z34+Z62+Z68</f>
        <v>12424</v>
      </c>
      <c r="AC70" s="139">
        <f t="shared" ref="AC70" si="26">+AC34+AC62+AC68</f>
        <v>1522</v>
      </c>
      <c r="AD70" s="139"/>
      <c r="AE70" s="139"/>
      <c r="AF70" s="139">
        <v>1246</v>
      </c>
      <c r="AI70" s="139">
        <f>+AI34+AI62+AI68</f>
        <v>-3568</v>
      </c>
      <c r="AL70" s="139">
        <f>+AL34+AL62+AL68</f>
        <v>-3538.0815037417415</v>
      </c>
      <c r="AO70" s="139">
        <f>+AO34+AO62+AO68</f>
        <v>1818.8842013504691</v>
      </c>
      <c r="AR70" s="139">
        <f>+AR34+AR62+AR68</f>
        <v>1524.9784983319078</v>
      </c>
    </row>
    <row r="71" spans="1:44" s="168" customFormat="1" ht="12" thickTop="1" x14ac:dyDescent="0.2">
      <c r="A71" s="181"/>
      <c r="B71" s="268"/>
      <c r="C71" s="268"/>
      <c r="D71" s="268"/>
      <c r="E71" s="268"/>
      <c r="F71" s="268"/>
      <c r="G71" s="268"/>
      <c r="H71" s="268"/>
      <c r="I71" s="268"/>
      <c r="J71" s="268"/>
      <c r="K71" s="268"/>
      <c r="L71" s="268"/>
      <c r="M71" s="268"/>
      <c r="AA71" s="2"/>
      <c r="AB71" s="2"/>
      <c r="AJ71" s="2"/>
      <c r="AK71" s="2"/>
    </row>
    <row r="72" spans="1:44" x14ac:dyDescent="0.2">
      <c r="L72" s="93"/>
      <c r="R72" s="2"/>
    </row>
    <row r="73" spans="1:44" x14ac:dyDescent="0.2">
      <c r="A73" s="82" t="s">
        <v>322</v>
      </c>
      <c r="B73" s="82" t="s">
        <v>323</v>
      </c>
      <c r="C73" s="95"/>
      <c r="D73" s="95"/>
      <c r="E73" s="95"/>
      <c r="F73" s="111"/>
      <c r="G73" s="111"/>
      <c r="H73" s="111"/>
      <c r="I73" s="111"/>
      <c r="J73" s="111"/>
      <c r="K73" s="111"/>
      <c r="L73" s="111"/>
      <c r="M73" s="111"/>
      <c r="N73" s="111"/>
      <c r="O73" s="111"/>
      <c r="P73" s="111"/>
      <c r="Q73" s="111"/>
      <c r="R73" s="111"/>
      <c r="S73" s="111"/>
      <c r="T73" s="111"/>
      <c r="U73" s="111"/>
      <c r="V73" s="111"/>
      <c r="W73" s="111"/>
      <c r="Z73" s="111"/>
      <c r="AC73" s="111"/>
      <c r="AF73" s="111"/>
      <c r="AI73" s="111"/>
      <c r="AL73" s="111"/>
      <c r="AO73" s="111"/>
      <c r="AR73" s="111"/>
    </row>
    <row r="74" spans="1:44" ht="12" thickBot="1" x14ac:dyDescent="0.25">
      <c r="A74" s="85"/>
      <c r="B74" s="86"/>
      <c r="C74" s="80" t="s">
        <v>86</v>
      </c>
      <c r="D74" s="80" t="s">
        <v>90</v>
      </c>
      <c r="E74" s="80" t="s">
        <v>91</v>
      </c>
      <c r="F74" s="80" t="s">
        <v>92</v>
      </c>
      <c r="G74" s="80" t="s">
        <v>93</v>
      </c>
      <c r="H74" s="80" t="s">
        <v>94</v>
      </c>
      <c r="I74" s="80" t="s">
        <v>95</v>
      </c>
      <c r="J74" s="80" t="s">
        <v>96</v>
      </c>
      <c r="K74" s="80" t="s">
        <v>97</v>
      </c>
      <c r="L74" s="80" t="s">
        <v>98</v>
      </c>
      <c r="M74" s="80" t="s">
        <v>99</v>
      </c>
      <c r="N74" s="80" t="s">
        <v>100</v>
      </c>
      <c r="O74" s="80" t="s">
        <v>101</v>
      </c>
      <c r="P74" s="80" t="s">
        <v>102</v>
      </c>
      <c r="Q74" s="80" t="s">
        <v>103</v>
      </c>
      <c r="R74" s="80" t="s">
        <v>104</v>
      </c>
      <c r="S74" s="80" t="s">
        <v>105</v>
      </c>
      <c r="T74" s="80" t="s">
        <v>411</v>
      </c>
      <c r="U74" s="80" t="s">
        <v>448</v>
      </c>
      <c r="V74" s="80" t="s">
        <v>452</v>
      </c>
      <c r="W74" s="80" t="s">
        <v>456</v>
      </c>
      <c r="Z74" s="80" t="s">
        <v>460</v>
      </c>
      <c r="AC74" s="80" t="s">
        <v>520</v>
      </c>
      <c r="AF74" s="80" t="s">
        <v>522</v>
      </c>
      <c r="AI74" s="80" t="s">
        <v>536</v>
      </c>
      <c r="AL74" s="80" t="s">
        <v>547</v>
      </c>
      <c r="AO74" s="80" t="s">
        <v>552</v>
      </c>
      <c r="AR74" s="80" t="s">
        <v>555</v>
      </c>
    </row>
    <row r="75" spans="1:44" x14ac:dyDescent="0.2">
      <c r="A75" s="83" t="s">
        <v>324</v>
      </c>
      <c r="B75" s="85" t="s">
        <v>325</v>
      </c>
      <c r="C75" s="97">
        <v>23123</v>
      </c>
      <c r="D75" s="97">
        <v>23875</v>
      </c>
      <c r="E75" s="97">
        <v>6040</v>
      </c>
      <c r="F75" s="97">
        <v>12098.691998</v>
      </c>
      <c r="G75" s="97">
        <v>17537</v>
      </c>
      <c r="H75" s="97">
        <v>23397</v>
      </c>
      <c r="I75" s="97">
        <v>6442</v>
      </c>
      <c r="J75" s="97">
        <v>13247.297040000001</v>
      </c>
      <c r="K75" s="97">
        <v>19575.998049999998</v>
      </c>
      <c r="L75" s="97">
        <v>25899.186446</v>
      </c>
      <c r="M75" s="97">
        <v>6963.0844120000002</v>
      </c>
      <c r="N75" s="97">
        <v>13901.677413319858</v>
      </c>
      <c r="O75" s="97">
        <v>20387.226382988272</v>
      </c>
      <c r="P75" s="97">
        <v>26802.286512999999</v>
      </c>
      <c r="Q75" s="97">
        <v>6564.50581805397</v>
      </c>
      <c r="R75" s="97">
        <v>13537.954163777953</v>
      </c>
      <c r="S75" s="97">
        <v>20168</v>
      </c>
      <c r="T75" s="97">
        <v>27053</v>
      </c>
      <c r="U75" s="97">
        <v>7324</v>
      </c>
      <c r="V75" s="97">
        <v>13924</v>
      </c>
      <c r="W75" s="97">
        <v>20249</v>
      </c>
      <c r="Z75" s="97">
        <v>26594</v>
      </c>
      <c r="AC75" s="97">
        <f>SUM(AC76:AC79)</f>
        <v>7029</v>
      </c>
      <c r="AD75" s="97"/>
      <c r="AE75" s="97"/>
      <c r="AF75" s="97">
        <f>SUM(AF76:AF79)</f>
        <v>13459</v>
      </c>
      <c r="AG75" s="97"/>
      <c r="AH75" s="97"/>
      <c r="AI75" s="97">
        <f t="shared" ref="AI75:AL75" si="27">SUM(AI76:AI79)</f>
        <v>20077</v>
      </c>
      <c r="AL75" s="97">
        <f t="shared" si="27"/>
        <v>25720</v>
      </c>
      <c r="AO75" s="97">
        <f t="shared" ref="AO75" si="28">SUM(AO76:AO79)</f>
        <v>7635.8752999999997</v>
      </c>
      <c r="AR75" s="97">
        <f t="shared" ref="AR75" si="29">SUM(AR76:AR79)</f>
        <v>14649</v>
      </c>
    </row>
    <row r="76" spans="1:44" x14ac:dyDescent="0.2">
      <c r="A76" s="84" t="s">
        <v>326</v>
      </c>
      <c r="B76" s="84" t="s">
        <v>327</v>
      </c>
      <c r="C76" s="98">
        <v>23123</v>
      </c>
      <c r="D76" s="98">
        <v>19849</v>
      </c>
      <c r="E76" s="98">
        <v>4647</v>
      </c>
      <c r="F76" s="98">
        <v>8075</v>
      </c>
      <c r="G76" s="98">
        <v>10730</v>
      </c>
      <c r="H76" s="98">
        <v>12245</v>
      </c>
      <c r="I76" s="98">
        <v>2871</v>
      </c>
      <c r="J76" s="98">
        <v>4610.8530000000001</v>
      </c>
      <c r="K76" s="98">
        <v>5689.4076877465559</v>
      </c>
      <c r="L76" s="98">
        <v>6425</v>
      </c>
      <c r="M76" s="98">
        <v>896.42200000000003</v>
      </c>
      <c r="N76" s="98">
        <v>1165.5394588103516</v>
      </c>
      <c r="O76" s="98">
        <v>1407.5233470545784</v>
      </c>
      <c r="P76" s="98">
        <v>1517</v>
      </c>
      <c r="Q76" s="98">
        <v>129.60899999999998</v>
      </c>
      <c r="R76" s="98">
        <v>224.54320207894074</v>
      </c>
      <c r="S76" s="98">
        <v>456</v>
      </c>
      <c r="T76" s="98">
        <v>557</v>
      </c>
      <c r="U76" s="98">
        <v>442</v>
      </c>
      <c r="V76" s="98">
        <v>607</v>
      </c>
      <c r="W76" s="98">
        <v>803</v>
      </c>
      <c r="Z76" s="98">
        <v>617</v>
      </c>
      <c r="AC76" s="98">
        <v>708</v>
      </c>
      <c r="AF76" s="98">
        <v>1263</v>
      </c>
      <c r="AI76" s="98">
        <v>1871</v>
      </c>
      <c r="AL76" s="98">
        <v>2034</v>
      </c>
      <c r="AO76" s="98">
        <v>1067.5934999999999</v>
      </c>
      <c r="AR76" s="266">
        <v>13759</v>
      </c>
    </row>
    <row r="77" spans="1:44" x14ac:dyDescent="0.2">
      <c r="A77" s="84" t="s">
        <v>328</v>
      </c>
      <c r="B77" s="84" t="s">
        <v>329</v>
      </c>
      <c r="C77" s="98">
        <v>0</v>
      </c>
      <c r="D77" s="98">
        <v>3231</v>
      </c>
      <c r="E77" s="98">
        <v>1154</v>
      </c>
      <c r="F77" s="98">
        <v>3569</v>
      </c>
      <c r="G77" s="98">
        <v>6200</v>
      </c>
      <c r="H77" s="98">
        <v>10389</v>
      </c>
      <c r="I77" s="98">
        <v>3348</v>
      </c>
      <c r="J77" s="98">
        <v>8087.9430000000011</v>
      </c>
      <c r="K77" s="98">
        <v>12909.040312253444</v>
      </c>
      <c r="L77" s="98">
        <v>18067</v>
      </c>
      <c r="M77" s="98">
        <v>5652.6570000000002</v>
      </c>
      <c r="N77" s="98">
        <v>11992.524188509507</v>
      </c>
      <c r="O77" s="98">
        <v>17899.255399933696</v>
      </c>
      <c r="P77" s="98">
        <v>23867</v>
      </c>
      <c r="Q77" s="98">
        <v>6059.5938730539701</v>
      </c>
      <c r="R77" s="98">
        <v>12587.392921699009</v>
      </c>
      <c r="S77" s="98">
        <v>18656</v>
      </c>
      <c r="T77" s="98">
        <v>25128</v>
      </c>
      <c r="U77" s="98">
        <v>6544</v>
      </c>
      <c r="V77" s="98">
        <v>12671</v>
      </c>
      <c r="W77" s="98">
        <v>18502</v>
      </c>
      <c r="Z77" s="98">
        <v>24717</v>
      </c>
      <c r="AC77" s="98">
        <v>5788</v>
      </c>
      <c r="AF77" s="98">
        <v>11158</v>
      </c>
      <c r="AI77" s="98">
        <v>16657</v>
      </c>
      <c r="AL77" s="98">
        <v>21732</v>
      </c>
      <c r="AO77" s="98">
        <v>5977.2817999999997</v>
      </c>
      <c r="AR77" s="266"/>
    </row>
    <row r="78" spans="1:44" x14ac:dyDescent="0.2">
      <c r="A78" s="84" t="s">
        <v>330</v>
      </c>
      <c r="B78" s="84" t="s">
        <v>331</v>
      </c>
      <c r="C78" s="98">
        <v>0</v>
      </c>
      <c r="D78" s="98">
        <v>0</v>
      </c>
      <c r="E78" s="98">
        <v>0</v>
      </c>
      <c r="F78" s="98">
        <v>0</v>
      </c>
      <c r="G78" s="98">
        <v>0</v>
      </c>
      <c r="H78" s="98">
        <v>0</v>
      </c>
      <c r="I78" s="98">
        <v>29</v>
      </c>
      <c r="J78" s="98">
        <v>192.50104000000002</v>
      </c>
      <c r="K78" s="98">
        <v>431.71205000000003</v>
      </c>
      <c r="L78" s="98">
        <v>675.18644600000005</v>
      </c>
      <c r="M78" s="98">
        <v>233</v>
      </c>
      <c r="N78" s="98">
        <v>355.47376599999996</v>
      </c>
      <c r="O78" s="98">
        <v>559.37107400000002</v>
      </c>
      <c r="P78" s="98">
        <v>717.905396</v>
      </c>
      <c r="Q78" s="98">
        <v>189.66594499999999</v>
      </c>
      <c r="R78" s="98">
        <v>334.736559</v>
      </c>
      <c r="S78" s="98">
        <v>502</v>
      </c>
      <c r="T78" s="98">
        <v>624</v>
      </c>
      <c r="U78" s="98">
        <v>113</v>
      </c>
      <c r="V78" s="98">
        <v>235</v>
      </c>
      <c r="W78" s="98">
        <v>332</v>
      </c>
      <c r="Z78" s="98">
        <v>457</v>
      </c>
      <c r="AC78" s="98">
        <v>322</v>
      </c>
      <c r="AF78" s="98">
        <v>632</v>
      </c>
      <c r="AI78" s="98">
        <v>885</v>
      </c>
      <c r="AL78" s="98">
        <v>1077</v>
      </c>
      <c r="AO78" s="98">
        <v>302</v>
      </c>
      <c r="AR78" s="98">
        <v>318</v>
      </c>
    </row>
    <row r="79" spans="1:44" x14ac:dyDescent="0.2">
      <c r="A79" s="84" t="s">
        <v>332</v>
      </c>
      <c r="B79" s="84" t="s">
        <v>333</v>
      </c>
      <c r="C79" s="98">
        <v>842</v>
      </c>
      <c r="D79" s="98">
        <v>795</v>
      </c>
      <c r="E79" s="98">
        <v>239</v>
      </c>
      <c r="F79" s="98">
        <v>454.69199800000001</v>
      </c>
      <c r="G79" s="98">
        <v>607</v>
      </c>
      <c r="H79" s="98">
        <v>763</v>
      </c>
      <c r="I79" s="98">
        <v>194</v>
      </c>
      <c r="J79" s="98">
        <v>356</v>
      </c>
      <c r="K79" s="98">
        <v>545.83799999999997</v>
      </c>
      <c r="L79" s="98">
        <v>732</v>
      </c>
      <c r="M79" s="98">
        <v>181.00541200000001</v>
      </c>
      <c r="N79" s="98">
        <v>388.14</v>
      </c>
      <c r="O79" s="98">
        <v>521.07656199999894</v>
      </c>
      <c r="P79" s="98">
        <v>700.38111699999899</v>
      </c>
      <c r="Q79" s="98">
        <v>185.637</v>
      </c>
      <c r="R79" s="98">
        <v>391.28148100000101</v>
      </c>
      <c r="S79" s="98">
        <v>554</v>
      </c>
      <c r="T79" s="98">
        <v>743</v>
      </c>
      <c r="U79" s="98">
        <v>225</v>
      </c>
      <c r="V79" s="98">
        <v>411</v>
      </c>
      <c r="W79" s="98">
        <v>612</v>
      </c>
      <c r="Z79" s="98">
        <v>803</v>
      </c>
      <c r="AC79" s="98">
        <v>211</v>
      </c>
      <c r="AF79" s="98">
        <v>406</v>
      </c>
      <c r="AI79" s="98">
        <v>664</v>
      </c>
      <c r="AL79" s="98">
        <v>877</v>
      </c>
      <c r="AO79" s="98">
        <v>289</v>
      </c>
      <c r="AR79" s="98">
        <v>572</v>
      </c>
    </row>
    <row r="80" spans="1:44" ht="12.4" customHeight="1" x14ac:dyDescent="0.2">
      <c r="A80" s="85" t="s">
        <v>334</v>
      </c>
      <c r="B80" s="85" t="s">
        <v>335</v>
      </c>
      <c r="C80" s="97">
        <v>7034</v>
      </c>
      <c r="D80" s="97">
        <v>9010</v>
      </c>
      <c r="E80" s="97">
        <v>2292</v>
      </c>
      <c r="F80" s="97">
        <v>4493.8507599999994</v>
      </c>
      <c r="G80" s="97">
        <v>6530</v>
      </c>
      <c r="H80" s="97">
        <v>8954</v>
      </c>
      <c r="I80" s="97">
        <v>2737.4749999999999</v>
      </c>
      <c r="J80" s="97">
        <v>5700.1053398007516</v>
      </c>
      <c r="K80" s="97">
        <v>8752.7787599999992</v>
      </c>
      <c r="L80" s="97">
        <v>12055.80932</v>
      </c>
      <c r="M80" s="97">
        <v>3490.3437458999997</v>
      </c>
      <c r="N80" s="97">
        <v>6660.5001600000051</v>
      </c>
      <c r="O80" s="97">
        <v>9867.1743499999975</v>
      </c>
      <c r="P80" s="97">
        <v>12938.642159999999</v>
      </c>
      <c r="Q80" s="97">
        <v>3281.6260500000003</v>
      </c>
      <c r="R80" s="97">
        <v>6731.8761999999997</v>
      </c>
      <c r="S80" s="97">
        <v>10160</v>
      </c>
      <c r="T80" s="97">
        <v>13611</v>
      </c>
      <c r="U80" s="97">
        <v>4047</v>
      </c>
      <c r="V80" s="97">
        <v>8141</v>
      </c>
      <c r="W80" s="97">
        <v>12318</v>
      </c>
      <c r="Z80" s="97">
        <v>16495</v>
      </c>
      <c r="AC80" s="97">
        <f>SUM(AC81:AC84)</f>
        <v>4149</v>
      </c>
      <c r="AF80" s="97">
        <f>SUM(AF81:AF84)</f>
        <v>7767</v>
      </c>
      <c r="AG80" s="97"/>
      <c r="AH80" s="97"/>
      <c r="AI80" s="97">
        <f t="shared" ref="AI80:AL80" si="30">SUM(AI81:AI84)</f>
        <v>11254</v>
      </c>
      <c r="AL80" s="97">
        <f t="shared" si="30"/>
        <v>14744.840710000002</v>
      </c>
      <c r="AO80" s="97">
        <f t="shared" ref="AO80" si="31">SUM(AO81:AO84)</f>
        <v>4693.8178599999874</v>
      </c>
      <c r="AR80" s="97">
        <f t="shared" ref="AR80" si="32">SUM(AR81:AR84)</f>
        <v>8333</v>
      </c>
    </row>
    <row r="81" spans="1:44" x14ac:dyDescent="0.2">
      <c r="A81" s="84" t="s">
        <v>336</v>
      </c>
      <c r="B81" s="84" t="s">
        <v>337</v>
      </c>
      <c r="C81" s="98">
        <v>6223</v>
      </c>
      <c r="D81" s="98">
        <v>6868</v>
      </c>
      <c r="E81" s="98">
        <v>1524</v>
      </c>
      <c r="F81" s="98">
        <v>2549.6149999999998</v>
      </c>
      <c r="G81" s="98">
        <v>3351</v>
      </c>
      <c r="H81" s="98">
        <v>3882</v>
      </c>
      <c r="I81" s="98">
        <v>1022</v>
      </c>
      <c r="J81" s="98">
        <v>1525.8311918348768</v>
      </c>
      <c r="K81" s="98">
        <v>1830.7169069063382</v>
      </c>
      <c r="L81" s="98">
        <v>2052</v>
      </c>
      <c r="M81" s="98">
        <v>297.04390080000002</v>
      </c>
      <c r="N81" s="98">
        <v>381.83974556894503</v>
      </c>
      <c r="O81" s="98">
        <v>460.94890502640698</v>
      </c>
      <c r="P81" s="98">
        <v>494.38243060337896</v>
      </c>
      <c r="Q81" s="98">
        <v>44.497866299999998</v>
      </c>
      <c r="R81" s="98">
        <v>77.308067360960294</v>
      </c>
      <c r="S81" s="98">
        <v>156</v>
      </c>
      <c r="T81" s="98">
        <v>194</v>
      </c>
      <c r="U81" s="98">
        <v>213</v>
      </c>
      <c r="V81" s="98">
        <v>293</v>
      </c>
      <c r="W81" s="98">
        <v>410</v>
      </c>
      <c r="Z81" s="98">
        <v>208</v>
      </c>
      <c r="AC81" s="98">
        <v>321</v>
      </c>
      <c r="AF81" s="98">
        <v>515</v>
      </c>
      <c r="AI81" s="98">
        <v>741</v>
      </c>
      <c r="AL81" s="98">
        <v>819.95858004438878</v>
      </c>
      <c r="AO81" s="98">
        <v>482.99633000000006</v>
      </c>
      <c r="AR81" s="266">
        <v>6330</v>
      </c>
    </row>
    <row r="82" spans="1:44" x14ac:dyDescent="0.2">
      <c r="A82" s="84" t="s">
        <v>338</v>
      </c>
      <c r="B82" s="84" t="s">
        <v>339</v>
      </c>
      <c r="C82" s="98">
        <v>0</v>
      </c>
      <c r="D82" s="98">
        <v>1338</v>
      </c>
      <c r="E82" s="98">
        <v>459</v>
      </c>
      <c r="F82" s="98">
        <v>1464.94</v>
      </c>
      <c r="G82" s="98">
        <v>2527</v>
      </c>
      <c r="H82" s="98">
        <v>4246</v>
      </c>
      <c r="I82" s="98">
        <v>1388</v>
      </c>
      <c r="J82" s="98">
        <v>3290.0971679658751</v>
      </c>
      <c r="K82" s="98">
        <v>5235.8637530936603</v>
      </c>
      <c r="L82" s="98">
        <v>7372</v>
      </c>
      <c r="M82" s="98">
        <v>2301.5032250999998</v>
      </c>
      <c r="N82" s="98">
        <v>4838.1859844310602</v>
      </c>
      <c r="O82" s="98">
        <v>7164.7104349735901</v>
      </c>
      <c r="P82" s="98">
        <v>9570.9540893966205</v>
      </c>
      <c r="Q82" s="98">
        <v>2465.8659937000002</v>
      </c>
      <c r="R82" s="98">
        <v>5208.7610426390393</v>
      </c>
      <c r="S82" s="98">
        <v>7735</v>
      </c>
      <c r="T82" s="98">
        <v>10496</v>
      </c>
      <c r="U82" s="98">
        <v>3100</v>
      </c>
      <c r="V82" s="98">
        <v>6308</v>
      </c>
      <c r="W82" s="98">
        <v>9601</v>
      </c>
      <c r="Z82" s="98">
        <v>13269</v>
      </c>
      <c r="AC82" s="98">
        <v>2656</v>
      </c>
      <c r="AF82" s="98">
        <v>4906</v>
      </c>
      <c r="AI82" s="98">
        <v>7120</v>
      </c>
      <c r="AL82" s="98">
        <v>9565.3638299556114</v>
      </c>
      <c r="AO82" s="98">
        <v>2885.4819600000005</v>
      </c>
      <c r="AR82" s="266"/>
    </row>
    <row r="83" spans="1:44" x14ac:dyDescent="0.2">
      <c r="A83" s="84" t="s">
        <v>340</v>
      </c>
      <c r="B83" s="84" t="s">
        <v>341</v>
      </c>
      <c r="C83" s="98">
        <v>0</v>
      </c>
      <c r="D83" s="98">
        <v>0</v>
      </c>
      <c r="E83" s="98">
        <v>0</v>
      </c>
      <c r="F83" s="98">
        <v>0</v>
      </c>
      <c r="G83" s="98">
        <v>0</v>
      </c>
      <c r="H83" s="98">
        <v>0</v>
      </c>
      <c r="I83" s="98">
        <v>122.47499999999999</v>
      </c>
      <c r="J83" s="98">
        <v>494.17697999999996</v>
      </c>
      <c r="K83" s="98">
        <v>1119.1981000000001</v>
      </c>
      <c r="L83" s="98">
        <v>1915.8093200000001</v>
      </c>
      <c r="M83" s="98">
        <v>715.79661999999996</v>
      </c>
      <c r="N83" s="98">
        <v>1069.47443</v>
      </c>
      <c r="O83" s="98">
        <v>1690.5150100000001</v>
      </c>
      <c r="P83" s="98">
        <v>2126.30564</v>
      </c>
      <c r="Q83" s="98">
        <v>580.26218999999992</v>
      </c>
      <c r="R83" s="98">
        <v>1003.80709</v>
      </c>
      <c r="S83" s="98">
        <v>1623</v>
      </c>
      <c r="T83" s="98">
        <v>2022</v>
      </c>
      <c r="U83" s="98">
        <v>378</v>
      </c>
      <c r="V83" s="98">
        <v>812</v>
      </c>
      <c r="W83" s="98">
        <v>1264</v>
      </c>
      <c r="Z83" s="98">
        <v>1711</v>
      </c>
      <c r="AC83" s="98">
        <v>878</v>
      </c>
      <c r="AF83" s="98">
        <v>1755</v>
      </c>
      <c r="AI83" s="98">
        <v>2446</v>
      </c>
      <c r="AL83" s="98">
        <v>3092.5183000000011</v>
      </c>
      <c r="AO83" s="98">
        <v>866.33956999998679</v>
      </c>
      <c r="AR83" s="98">
        <v>1023</v>
      </c>
    </row>
    <row r="84" spans="1:44" x14ac:dyDescent="0.2">
      <c r="A84" s="84" t="s">
        <v>342</v>
      </c>
      <c r="B84" s="84" t="s">
        <v>343</v>
      </c>
      <c r="C84" s="98">
        <v>811</v>
      </c>
      <c r="D84" s="98">
        <v>804</v>
      </c>
      <c r="E84" s="98">
        <v>308</v>
      </c>
      <c r="F84" s="98">
        <v>479.29575999999958</v>
      </c>
      <c r="G84" s="98">
        <v>651</v>
      </c>
      <c r="H84" s="98">
        <v>827</v>
      </c>
      <c r="I84" s="98">
        <v>205</v>
      </c>
      <c r="J84" s="98">
        <v>390</v>
      </c>
      <c r="K84" s="98">
        <v>567</v>
      </c>
      <c r="L84" s="98">
        <v>716</v>
      </c>
      <c r="M84" s="98">
        <v>176</v>
      </c>
      <c r="N84" s="98">
        <v>371</v>
      </c>
      <c r="O84" s="98">
        <v>551</v>
      </c>
      <c r="P84" s="98">
        <v>747</v>
      </c>
      <c r="Q84" s="98">
        <v>191</v>
      </c>
      <c r="R84" s="98">
        <v>442</v>
      </c>
      <c r="S84" s="98">
        <v>647</v>
      </c>
      <c r="T84" s="98">
        <v>899</v>
      </c>
      <c r="U84" s="98">
        <v>356</v>
      </c>
      <c r="V84" s="98">
        <v>729</v>
      </c>
      <c r="W84" s="98">
        <v>1043</v>
      </c>
      <c r="Z84" s="98">
        <v>1308</v>
      </c>
      <c r="AC84" s="98">
        <v>294</v>
      </c>
      <c r="AF84" s="98">
        <v>591</v>
      </c>
      <c r="AI84" s="98">
        <v>947</v>
      </c>
      <c r="AL84" s="98">
        <v>1267</v>
      </c>
      <c r="AO84" s="98">
        <v>459</v>
      </c>
      <c r="AR84" s="98">
        <v>980</v>
      </c>
    </row>
    <row r="85" spans="1:44" ht="13.15" customHeight="1" x14ac:dyDescent="0.2">
      <c r="A85" s="85" t="s">
        <v>344</v>
      </c>
      <c r="B85" s="85" t="s">
        <v>345</v>
      </c>
      <c r="C85" s="97">
        <v>7735</v>
      </c>
      <c r="D85" s="97">
        <v>8411</v>
      </c>
      <c r="E85" s="97">
        <v>2490</v>
      </c>
      <c r="F85" s="97">
        <v>5107</v>
      </c>
      <c r="G85" s="97">
        <v>7329</v>
      </c>
      <c r="H85" s="97">
        <v>10261</v>
      </c>
      <c r="I85" s="97">
        <v>2757.5169999999998</v>
      </c>
      <c r="J85" s="97">
        <v>5622.0136999999995</v>
      </c>
      <c r="K85" s="97">
        <v>8782.873520000001</v>
      </c>
      <c r="L85" s="97">
        <v>12615.732609999999</v>
      </c>
      <c r="M85" s="97">
        <v>3192.8679499999998</v>
      </c>
      <c r="N85" s="97">
        <v>6272.7284500000005</v>
      </c>
      <c r="O85" s="97">
        <v>9450.4153000000006</v>
      </c>
      <c r="P85" s="97">
        <v>12565.72176</v>
      </c>
      <c r="Q85" s="97">
        <v>3256.7163599999999</v>
      </c>
      <c r="R85" s="97">
        <v>6694.0698199999997</v>
      </c>
      <c r="S85" s="97">
        <v>9867</v>
      </c>
      <c r="T85" s="97">
        <v>13150.285</v>
      </c>
      <c r="U85" s="97">
        <v>3591</v>
      </c>
      <c r="V85" s="97">
        <v>7185</v>
      </c>
      <c r="W85" s="97">
        <v>11019</v>
      </c>
      <c r="Z85" s="97">
        <v>14906</v>
      </c>
      <c r="AC85" s="97">
        <f>SUM(AC86:AC88)</f>
        <v>4179</v>
      </c>
      <c r="AF85" s="97">
        <f>SUM(AF86:AF88)</f>
        <v>8019</v>
      </c>
      <c r="AG85" s="97"/>
      <c r="AH85" s="97"/>
      <c r="AI85" s="97">
        <f t="shared" ref="AI85:AL85" si="33">SUM(AI86:AI88)</f>
        <v>11714</v>
      </c>
      <c r="AL85" s="97">
        <f t="shared" si="33"/>
        <v>14974</v>
      </c>
      <c r="AO85" s="97">
        <f t="shared" ref="AO85" si="34">SUM(AO86:AO88)</f>
        <v>4219</v>
      </c>
      <c r="AR85" s="97">
        <f t="shared" ref="AR85" si="35">SUM(AR86:AR88)</f>
        <v>7268</v>
      </c>
    </row>
    <row r="86" spans="1:44" x14ac:dyDescent="0.2">
      <c r="A86" s="84" t="s">
        <v>531</v>
      </c>
      <c r="B86" s="84" t="s">
        <v>346</v>
      </c>
      <c r="C86" s="98">
        <v>6453</v>
      </c>
      <c r="D86" s="98">
        <v>7607</v>
      </c>
      <c r="E86" s="98">
        <v>2181</v>
      </c>
      <c r="F86" s="98">
        <v>4627.70424</v>
      </c>
      <c r="G86" s="98">
        <v>6678</v>
      </c>
      <c r="H86" s="98">
        <v>9434</v>
      </c>
      <c r="I86" s="98">
        <v>2435</v>
      </c>
      <c r="J86" s="98">
        <v>4742</v>
      </c>
      <c r="K86" s="98">
        <v>7074</v>
      </c>
      <c r="L86" s="98">
        <v>9925</v>
      </c>
      <c r="M86" s="98">
        <v>2313</v>
      </c>
      <c r="N86" s="98">
        <v>4846</v>
      </c>
      <c r="O86" s="98">
        <v>7245</v>
      </c>
      <c r="P86" s="98">
        <v>9752</v>
      </c>
      <c r="Q86" s="98">
        <v>2509</v>
      </c>
      <c r="R86" s="98">
        <v>5319</v>
      </c>
      <c r="S86" s="98">
        <v>7722</v>
      </c>
      <c r="T86" s="98">
        <v>10360.138999999999</v>
      </c>
      <c r="U86" s="98">
        <v>2870</v>
      </c>
      <c r="V86" s="98">
        <v>5664</v>
      </c>
      <c r="W86" s="98">
        <v>8756</v>
      </c>
      <c r="Z86" s="98">
        <v>11943</v>
      </c>
      <c r="AC86" s="98">
        <v>3031</v>
      </c>
      <c r="AF86" s="98">
        <v>5706</v>
      </c>
      <c r="AI86" s="98">
        <v>8370</v>
      </c>
      <c r="AL86" s="98">
        <v>10663</v>
      </c>
      <c r="AO86" s="98">
        <v>2927</v>
      </c>
      <c r="AR86" s="98">
        <v>5303</v>
      </c>
    </row>
    <row r="87" spans="1:44" x14ac:dyDescent="0.2">
      <c r="A87" s="84" t="s">
        <v>340</v>
      </c>
      <c r="B87" s="84" t="s">
        <v>341</v>
      </c>
      <c r="C87" s="98">
        <v>0</v>
      </c>
      <c r="D87" s="98">
        <v>0</v>
      </c>
      <c r="E87" s="98">
        <v>0</v>
      </c>
      <c r="F87" s="98">
        <v>0</v>
      </c>
      <c r="G87" s="98">
        <v>0</v>
      </c>
      <c r="H87" s="98">
        <v>0</v>
      </c>
      <c r="I87" s="98">
        <v>117.517</v>
      </c>
      <c r="J87" s="98">
        <v>490.01369999999997</v>
      </c>
      <c r="K87" s="98">
        <v>1141.8735200000001</v>
      </c>
      <c r="L87" s="98">
        <v>1974.7326099999998</v>
      </c>
      <c r="M87" s="98">
        <v>703.86794999999995</v>
      </c>
      <c r="N87" s="98">
        <v>1055.7284500000001</v>
      </c>
      <c r="O87" s="98">
        <v>1654.4152999999999</v>
      </c>
      <c r="P87" s="98">
        <v>2066.7217599999999</v>
      </c>
      <c r="Q87" s="98">
        <v>556.71636000000001</v>
      </c>
      <c r="R87" s="98">
        <v>933.06982000000005</v>
      </c>
      <c r="S87" s="98">
        <v>1498</v>
      </c>
      <c r="T87" s="98">
        <v>1891.146</v>
      </c>
      <c r="U87" s="98">
        <v>365</v>
      </c>
      <c r="V87" s="98">
        <v>791</v>
      </c>
      <c r="W87" s="98">
        <v>1220</v>
      </c>
      <c r="Z87" s="98">
        <v>1655</v>
      </c>
      <c r="AC87" s="98">
        <v>854</v>
      </c>
      <c r="AF87" s="98">
        <v>1722</v>
      </c>
      <c r="AI87" s="98">
        <v>2397</v>
      </c>
      <c r="AL87" s="98">
        <v>3044</v>
      </c>
      <c r="AO87" s="98">
        <v>833</v>
      </c>
      <c r="AR87" s="98">
        <v>985</v>
      </c>
    </row>
    <row r="88" spans="1:44" x14ac:dyDescent="0.2">
      <c r="A88" s="84" t="s">
        <v>342</v>
      </c>
      <c r="B88" s="84" t="s">
        <v>343</v>
      </c>
      <c r="C88" s="98">
        <v>1282</v>
      </c>
      <c r="D88" s="98">
        <v>804</v>
      </c>
      <c r="E88" s="98">
        <v>308</v>
      </c>
      <c r="F88" s="98">
        <v>479.29575999999958</v>
      </c>
      <c r="G88" s="98">
        <v>651</v>
      </c>
      <c r="H88" s="98">
        <v>827</v>
      </c>
      <c r="I88" s="98">
        <v>205</v>
      </c>
      <c r="J88" s="98">
        <v>390</v>
      </c>
      <c r="K88" s="98">
        <v>567</v>
      </c>
      <c r="L88" s="98">
        <v>716</v>
      </c>
      <c r="M88" s="98">
        <v>176</v>
      </c>
      <c r="N88" s="98">
        <v>371</v>
      </c>
      <c r="O88" s="98">
        <v>551</v>
      </c>
      <c r="P88" s="98">
        <v>747</v>
      </c>
      <c r="Q88" s="98">
        <v>191</v>
      </c>
      <c r="R88" s="98">
        <v>442</v>
      </c>
      <c r="S88" s="98">
        <v>647</v>
      </c>
      <c r="T88" s="98">
        <v>899</v>
      </c>
      <c r="U88" s="98">
        <v>356</v>
      </c>
      <c r="V88" s="98">
        <v>729</v>
      </c>
      <c r="W88" s="98">
        <v>1043</v>
      </c>
      <c r="Y88" s="191"/>
      <c r="Z88" s="98">
        <v>1308</v>
      </c>
      <c r="AC88" s="98">
        <v>294</v>
      </c>
      <c r="AF88" s="98">
        <v>591</v>
      </c>
      <c r="AI88" s="98">
        <v>947</v>
      </c>
      <c r="AL88" s="98">
        <v>1267</v>
      </c>
      <c r="AO88" s="98">
        <v>459</v>
      </c>
      <c r="AR88" s="98">
        <v>980</v>
      </c>
    </row>
    <row r="89" spans="1:44" ht="11.65" customHeight="1" x14ac:dyDescent="0.2">
      <c r="A89" s="85" t="s">
        <v>347</v>
      </c>
      <c r="B89" s="85" t="s">
        <v>348</v>
      </c>
      <c r="C89" s="97">
        <v>-629</v>
      </c>
      <c r="D89" s="97">
        <v>-910</v>
      </c>
      <c r="E89" s="97">
        <v>-423</v>
      </c>
      <c r="F89" s="97">
        <v>-944</v>
      </c>
      <c r="G89" s="97">
        <v>-1539</v>
      </c>
      <c r="H89" s="97">
        <v>-1813</v>
      </c>
      <c r="I89" s="97">
        <v>-763</v>
      </c>
      <c r="J89" s="97">
        <v>-1492</v>
      </c>
      <c r="K89" s="97">
        <v>-2311</v>
      </c>
      <c r="L89" s="97">
        <v>-2199</v>
      </c>
      <c r="M89" s="97">
        <v>-702</v>
      </c>
      <c r="N89" s="97">
        <v>-1613</v>
      </c>
      <c r="O89" s="97">
        <v>-2305</v>
      </c>
      <c r="P89" s="97">
        <v>-2516.91</v>
      </c>
      <c r="Q89" s="97">
        <v>-550</v>
      </c>
      <c r="R89" s="97">
        <v>-1812</v>
      </c>
      <c r="S89" s="97">
        <v>-2478</v>
      </c>
      <c r="T89" s="97">
        <v>-2772</v>
      </c>
      <c r="U89" s="97">
        <v>-674</v>
      </c>
      <c r="V89" s="97">
        <v>-1092</v>
      </c>
      <c r="W89" s="97">
        <v>-1775</v>
      </c>
      <c r="Z89" s="97">
        <v>-2090</v>
      </c>
      <c r="AC89" s="97">
        <v>-816</v>
      </c>
      <c r="AF89" s="97">
        <v>-1448</v>
      </c>
      <c r="AI89" s="97">
        <v>-2244</v>
      </c>
      <c r="AL89" s="97">
        <v>-3008</v>
      </c>
      <c r="AO89" s="97">
        <v>-775</v>
      </c>
      <c r="AR89" s="97">
        <v>-1526</v>
      </c>
    </row>
    <row r="90" spans="1:44" ht="12" thickBot="1" x14ac:dyDescent="0.25">
      <c r="A90" s="86" t="s">
        <v>349</v>
      </c>
      <c r="B90" s="86" t="s">
        <v>350</v>
      </c>
      <c r="C90" s="99">
        <v>1115</v>
      </c>
      <c r="D90" s="99">
        <v>810</v>
      </c>
      <c r="E90" s="99">
        <v>200</v>
      </c>
      <c r="F90" s="99">
        <v>344</v>
      </c>
      <c r="G90" s="99">
        <v>400</v>
      </c>
      <c r="H90" s="195">
        <v>698</v>
      </c>
      <c r="I90" s="99">
        <v>556</v>
      </c>
      <c r="J90" s="99">
        <v>1112</v>
      </c>
      <c r="K90" s="99">
        <v>1668</v>
      </c>
      <c r="L90" s="99">
        <v>2039</v>
      </c>
      <c r="M90" s="99">
        <v>496.07715156790903</v>
      </c>
      <c r="N90" s="99">
        <v>1311.67758457272</v>
      </c>
      <c r="O90" s="99">
        <v>1967.5163768590799</v>
      </c>
      <c r="P90" s="99">
        <v>2533.2765182479802</v>
      </c>
      <c r="Q90" s="99">
        <v>731.75179102171546</v>
      </c>
      <c r="R90" s="99">
        <v>1507.0472407052287</v>
      </c>
      <c r="S90" s="99">
        <v>2356</v>
      </c>
      <c r="T90" s="99">
        <v>3169</v>
      </c>
      <c r="U90" s="99">
        <v>792</v>
      </c>
      <c r="V90" s="99">
        <v>1428</v>
      </c>
      <c r="W90" s="99">
        <v>2143</v>
      </c>
      <c r="Z90" s="99">
        <v>3007</v>
      </c>
      <c r="AC90" s="99">
        <v>779</v>
      </c>
      <c r="AF90" s="99">
        <v>1559</v>
      </c>
      <c r="AI90" s="99">
        <v>2096</v>
      </c>
      <c r="AL90" s="99">
        <v>2803</v>
      </c>
      <c r="AO90" s="99">
        <v>680</v>
      </c>
      <c r="AR90" s="99">
        <v>1325</v>
      </c>
    </row>
    <row r="91" spans="1:44" ht="12.4" customHeight="1" thickBot="1" x14ac:dyDescent="0.25">
      <c r="A91" s="123" t="s">
        <v>351</v>
      </c>
      <c r="B91" s="123" t="s">
        <v>352</v>
      </c>
      <c r="C91" s="124">
        <v>-215</v>
      </c>
      <c r="D91" s="124">
        <v>499</v>
      </c>
      <c r="E91" s="124">
        <v>-421</v>
      </c>
      <c r="F91" s="124">
        <v>-1213.1492400000006</v>
      </c>
      <c r="G91" s="124">
        <v>-1938</v>
      </c>
      <c r="H91" s="124">
        <v>-2422</v>
      </c>
      <c r="I91" s="124">
        <v>-227.04199999999992</v>
      </c>
      <c r="J91" s="124">
        <v>-301.90836019924791</v>
      </c>
      <c r="K91" s="124">
        <v>-673.09476000000177</v>
      </c>
      <c r="L91" s="124">
        <v>-719.92328999999881</v>
      </c>
      <c r="M91" s="124">
        <v>91.552947467908893</v>
      </c>
      <c r="N91" s="124">
        <v>86.449294572724511</v>
      </c>
      <c r="O91" s="124">
        <v>79.275426859076788</v>
      </c>
      <c r="P91" s="124">
        <v>389.28691824797943</v>
      </c>
      <c r="Q91" s="124">
        <v>206.66148102171587</v>
      </c>
      <c r="R91" s="124">
        <v>-267.14637929477135</v>
      </c>
      <c r="S91" s="124">
        <v>172</v>
      </c>
      <c r="T91" s="124">
        <v>857.1509972636668</v>
      </c>
      <c r="U91" s="124">
        <v>574</v>
      </c>
      <c r="V91" s="124">
        <v>1293</v>
      </c>
      <c r="W91" s="124">
        <f>+W80-W85+W89+W90</f>
        <v>1667</v>
      </c>
      <c r="X91" s="124">
        <f t="shared" ref="X91:Z91" si="36">+X80-X85+X89+X90</f>
        <v>0</v>
      </c>
      <c r="Y91" s="124">
        <f t="shared" si="36"/>
        <v>0</v>
      </c>
      <c r="Z91" s="124">
        <f t="shared" si="36"/>
        <v>2506</v>
      </c>
      <c r="AC91" s="124">
        <f>+AC80-AC85+AC89+AC90</f>
        <v>-67</v>
      </c>
      <c r="AD91" s="124"/>
      <c r="AE91" s="124"/>
      <c r="AF91" s="124">
        <f>+AF80-AF85+AF89+AF90</f>
        <v>-141</v>
      </c>
      <c r="AI91" s="124">
        <f t="shared" ref="AI91" si="37">+AI80-AI85+AI89+AI90</f>
        <v>-608</v>
      </c>
      <c r="AL91" s="124">
        <f>+AL80-AL85+AL89+AL90</f>
        <v>-434.15928999999778</v>
      </c>
      <c r="AO91" s="124">
        <f>+AO80-AO85+AO89+AO90</f>
        <v>379.81785999998738</v>
      </c>
      <c r="AR91" s="124">
        <f>+AR80-AR85+AR89+AR90</f>
        <v>864</v>
      </c>
    </row>
    <row r="92" spans="1:44" s="168" customFormat="1" ht="12" thickTop="1" x14ac:dyDescent="0.2">
      <c r="A92" s="180"/>
      <c r="B92" s="269"/>
      <c r="C92" s="270"/>
      <c r="D92" s="270"/>
      <c r="E92" s="270"/>
      <c r="F92" s="270"/>
      <c r="G92" s="270"/>
      <c r="H92" s="270"/>
      <c r="I92" s="270"/>
      <c r="J92" s="270"/>
      <c r="K92" s="270"/>
      <c r="L92" s="270"/>
      <c r="M92" s="270"/>
      <c r="N92" s="270"/>
      <c r="AA92" s="2"/>
      <c r="AB92" s="2"/>
      <c r="AG92" s="2"/>
      <c r="AH92" s="2"/>
      <c r="AJ92" s="2"/>
      <c r="AK92" s="2"/>
    </row>
    <row r="93" spans="1:44" x14ac:dyDescent="0.2">
      <c r="F93" s="31"/>
      <c r="G93" s="31"/>
      <c r="H93" s="31"/>
      <c r="I93" s="31"/>
      <c r="J93" s="31"/>
      <c r="K93" s="31"/>
      <c r="L93" s="31"/>
      <c r="R93" s="2"/>
      <c r="Y93" s="196"/>
    </row>
    <row r="94" spans="1:44" ht="12" thickBot="1" x14ac:dyDescent="0.25">
      <c r="A94" s="121"/>
      <c r="B94" s="87"/>
      <c r="C94" s="80" t="s">
        <v>86</v>
      </c>
      <c r="D94" s="80" t="s">
        <v>90</v>
      </c>
      <c r="E94" s="80" t="s">
        <v>91</v>
      </c>
      <c r="F94" s="80" t="s">
        <v>92</v>
      </c>
      <c r="G94" s="80" t="s">
        <v>93</v>
      </c>
      <c r="H94" s="80" t="s">
        <v>94</v>
      </c>
      <c r="I94" s="80" t="s">
        <v>95</v>
      </c>
      <c r="J94" s="80" t="s">
        <v>96</v>
      </c>
      <c r="K94" s="80" t="s">
        <v>97</v>
      </c>
      <c r="L94" s="80" t="s">
        <v>98</v>
      </c>
      <c r="M94" s="80" t="s">
        <v>99</v>
      </c>
      <c r="N94" s="80" t="s">
        <v>100</v>
      </c>
      <c r="O94" s="80" t="s">
        <v>101</v>
      </c>
      <c r="P94" s="80" t="s">
        <v>102</v>
      </c>
      <c r="Q94" s="80" t="s">
        <v>103</v>
      </c>
      <c r="R94" s="80" t="s">
        <v>104</v>
      </c>
      <c r="S94" s="80" t="s">
        <v>105</v>
      </c>
      <c r="T94" s="80" t="s">
        <v>411</v>
      </c>
      <c r="U94" s="80" t="s">
        <v>448</v>
      </c>
      <c r="V94" s="80" t="s">
        <v>452</v>
      </c>
      <c r="W94" s="80" t="s">
        <v>456</v>
      </c>
      <c r="Y94" s="196"/>
      <c r="Z94" s="80" t="s">
        <v>460</v>
      </c>
      <c r="AC94" s="80" t="s">
        <v>520</v>
      </c>
      <c r="AF94" s="80" t="s">
        <v>522</v>
      </c>
      <c r="AI94" s="80" t="s">
        <v>536</v>
      </c>
      <c r="AL94" s="80" t="s">
        <v>547</v>
      </c>
      <c r="AO94" s="80" t="s">
        <v>552</v>
      </c>
      <c r="AR94" s="235" t="s">
        <v>555</v>
      </c>
    </row>
    <row r="95" spans="1:44" x14ac:dyDescent="0.2">
      <c r="A95" s="85" t="s">
        <v>353</v>
      </c>
      <c r="B95" s="85" t="s">
        <v>354</v>
      </c>
      <c r="C95" s="183">
        <v>269.12597846300201</v>
      </c>
      <c r="D95" s="183">
        <v>355.54592720970504</v>
      </c>
      <c r="E95" s="183">
        <v>341.83761420444802</v>
      </c>
      <c r="F95" s="183">
        <v>344.77456200618303</v>
      </c>
      <c r="G95" s="183">
        <v>347.19432959243903</v>
      </c>
      <c r="H95" s="183">
        <v>359.10577008041003</v>
      </c>
      <c r="I95" s="183">
        <v>387.52210966393301</v>
      </c>
      <c r="J95" s="183">
        <v>379.24291088704399</v>
      </c>
      <c r="K95" s="183">
        <v>379.95539520286798</v>
      </c>
      <c r="L95" s="185">
        <v>384.69704393271269</v>
      </c>
      <c r="M95" s="185">
        <v>396.7805436306387</v>
      </c>
      <c r="N95" s="185">
        <v>396.71686274775408</v>
      </c>
      <c r="O95" s="185">
        <v>394.97315631638179</v>
      </c>
      <c r="P95" s="185">
        <v>396.52286952410964</v>
      </c>
      <c r="Q95" s="185">
        <v>405.603744373837</v>
      </c>
      <c r="R95" s="185">
        <v>412.58940560821787</v>
      </c>
      <c r="S95" s="185">
        <v>412.88195897865199</v>
      </c>
      <c r="T95" s="185">
        <v>416.19622347673743</v>
      </c>
      <c r="U95" s="185">
        <v>474.23418265101628</v>
      </c>
      <c r="V95" s="185">
        <v>497.13812321132701</v>
      </c>
      <c r="W95" s="185">
        <f>+SUM(W81:W82)/SUM(W76:W77)*1000</f>
        <v>518.57031857031859</v>
      </c>
      <c r="X95" s="185"/>
      <c r="Y95" s="185"/>
      <c r="Z95" s="185">
        <f t="shared" ref="Z95:AC95" si="38">+SUM(Z81:Z82)/SUM(Z76:Z77)*1000</f>
        <v>531.97284281992575</v>
      </c>
      <c r="AA95" s="185"/>
      <c r="AB95" s="185"/>
      <c r="AC95" s="185">
        <f t="shared" si="38"/>
        <v>458.28201970443348</v>
      </c>
      <c r="AE95" s="241"/>
      <c r="AF95" s="185">
        <f>+SUM(AF81:AF82)/SUM(AF76:AF77)*1000</f>
        <v>436.43828999275416</v>
      </c>
      <c r="AG95" s="185"/>
      <c r="AH95" s="185"/>
      <c r="AI95" s="185">
        <f>+SUM(AI81:AI82)/SUM(AI76:AI77)*1000</f>
        <v>424.27677029360967</v>
      </c>
      <c r="AL95" s="185">
        <f t="shared" ref="AL95" si="39">+SUM(AL81:AL82)/SUM(AL76:AL77)*1000</f>
        <v>436.98234494656236</v>
      </c>
      <c r="AO95" s="185">
        <f t="shared" ref="AO95" si="40">+SUM(AO81:AO82)/SUM(AO76:AO77)*1000</f>
        <v>478.14590699710482</v>
      </c>
      <c r="AR95" s="185">
        <f t="shared" ref="AR95" si="41">+SUM(AR81:AR82)/SUM(AR76:AR77)*1000</f>
        <v>460.06250454248129</v>
      </c>
    </row>
    <row r="96" spans="1:44" ht="13.5" customHeight="1" x14ac:dyDescent="0.2">
      <c r="A96" s="84" t="s">
        <v>355</v>
      </c>
      <c r="B96" s="84" t="s">
        <v>356</v>
      </c>
      <c r="C96" s="184">
        <v>269.12597846300201</v>
      </c>
      <c r="D96" s="184">
        <v>346.012393571465</v>
      </c>
      <c r="E96" s="184">
        <v>327.95351839896705</v>
      </c>
      <c r="F96" s="184">
        <v>315.74179566563498</v>
      </c>
      <c r="G96" s="184">
        <v>312.30195712954298</v>
      </c>
      <c r="H96" s="184">
        <v>317.02735810534898</v>
      </c>
      <c r="I96" s="184">
        <v>355.97352838732098</v>
      </c>
      <c r="J96" s="184">
        <v>330.92167367618902</v>
      </c>
      <c r="K96" s="184">
        <v>321.77636186086801</v>
      </c>
      <c r="L96" s="186">
        <v>319.22178988326851</v>
      </c>
      <c r="M96" s="186">
        <v>331.36614317810137</v>
      </c>
      <c r="N96" s="186">
        <v>327.60773792993933</v>
      </c>
      <c r="O96" s="186">
        <v>327.48934928219927</v>
      </c>
      <c r="P96" s="186">
        <v>401.01202871733443</v>
      </c>
      <c r="Q96" s="186">
        <v>343.32389185936165</v>
      </c>
      <c r="R96" s="186">
        <v>344.29039331941902</v>
      </c>
      <c r="S96" s="186">
        <v>342.10526315789474</v>
      </c>
      <c r="T96" s="186">
        <v>348.29443447037698</v>
      </c>
      <c r="U96" s="186">
        <v>481.90045248868779</v>
      </c>
      <c r="V96" s="186">
        <v>482.70181219110378</v>
      </c>
      <c r="W96" s="186">
        <f>+W81/W76*1000</f>
        <v>510.58530510585308</v>
      </c>
      <c r="X96" s="186"/>
      <c r="Y96" s="186"/>
      <c r="Z96" s="186">
        <f t="shared" ref="Z96:AC96" si="42">+Z81/Z76*1000</f>
        <v>337.11507293354941</v>
      </c>
      <c r="AA96" s="186"/>
      <c r="AB96" s="186"/>
      <c r="AC96" s="186">
        <f t="shared" si="42"/>
        <v>453.38983050847457</v>
      </c>
      <c r="AD96" s="186"/>
      <c r="AE96" s="186"/>
      <c r="AF96" s="186">
        <f>+AF81/AF76*1000</f>
        <v>407.75930324623909</v>
      </c>
      <c r="AG96" s="186" t="e">
        <f t="shared" ref="AG96:AI96" si="43">+AG81/AG76*1000</f>
        <v>#DIV/0!</v>
      </c>
      <c r="AH96" s="186" t="e">
        <f t="shared" si="43"/>
        <v>#DIV/0!</v>
      </c>
      <c r="AI96" s="186">
        <f t="shared" si="43"/>
        <v>396.04489577765901</v>
      </c>
      <c r="AL96" s="186">
        <f t="shared" ref="AL96" si="44">+AL81/AL76*1000</f>
        <v>403.12614554788041</v>
      </c>
      <c r="AO96" s="186">
        <f t="shared" ref="AO96:AO97" si="45">+AO81/AO76*1000</f>
        <v>452.41595232642396</v>
      </c>
      <c r="AR96" s="267">
        <f>+SUM(AR81:AR82)/SUM(AR76:AR77)*1000</f>
        <v>460.06250454248129</v>
      </c>
    </row>
    <row r="97" spans="1:48" ht="13.15" customHeight="1" x14ac:dyDescent="0.2">
      <c r="A97" s="84" t="s">
        <v>357</v>
      </c>
      <c r="B97" s="84" t="s">
        <v>358</v>
      </c>
      <c r="C97" s="184">
        <v>0</v>
      </c>
      <c r="D97" s="184">
        <v>414.11327762302705</v>
      </c>
      <c r="E97" s="184">
        <v>397.74696707105699</v>
      </c>
      <c r="F97" s="184">
        <v>410.46231437377401</v>
      </c>
      <c r="G97" s="184">
        <v>407.58064516129002</v>
      </c>
      <c r="H97" s="184">
        <v>408.70151121378399</v>
      </c>
      <c r="I97" s="184">
        <v>414.575866188769</v>
      </c>
      <c r="J97" s="184">
        <v>406.790350521248</v>
      </c>
      <c r="K97" s="184">
        <v>405.59666919032702</v>
      </c>
      <c r="L97" s="186">
        <v>407.98140255714839</v>
      </c>
      <c r="M97" s="186">
        <v>407.15423297398013</v>
      </c>
      <c r="N97" s="186">
        <v>403.43349810098442</v>
      </c>
      <c r="O97" s="186">
        <v>400.27980353865058</v>
      </c>
      <c r="P97" s="186">
        <v>325.89481252694725</v>
      </c>
      <c r="Q97" s="186">
        <v>406.93585170209275</v>
      </c>
      <c r="R97" s="186">
        <v>413.80777378132217</v>
      </c>
      <c r="S97" s="186">
        <v>414.61192109777016</v>
      </c>
      <c r="T97" s="186">
        <v>417.70136899076726</v>
      </c>
      <c r="U97" s="186">
        <v>473.71638141809291</v>
      </c>
      <c r="V97" s="186">
        <v>497.82968984294843</v>
      </c>
      <c r="W97" s="186">
        <f>+W82/W77*1000</f>
        <v>518.91687385147554</v>
      </c>
      <c r="X97" s="186"/>
      <c r="Y97" s="186"/>
      <c r="Z97" s="186">
        <f t="shared" ref="Z97:AC97" si="46">+Z82/Z77*1000</f>
        <v>536.83699478092001</v>
      </c>
      <c r="AA97" s="186"/>
      <c r="AB97" s="186"/>
      <c r="AC97" s="186">
        <f t="shared" si="46"/>
        <v>458.8804422944022</v>
      </c>
      <c r="AD97" s="186"/>
      <c r="AE97" s="186"/>
      <c r="AF97" s="186">
        <f>+AF82/AF77*1000</f>
        <v>439.68453127800683</v>
      </c>
      <c r="AG97" s="186" t="e">
        <f t="shared" ref="AG97:AI97" si="47">+AG82/AG77*1000</f>
        <v>#DIV/0!</v>
      </c>
      <c r="AH97" s="186" t="e">
        <f t="shared" si="47"/>
        <v>#DIV/0!</v>
      </c>
      <c r="AI97" s="186">
        <f t="shared" si="47"/>
        <v>427.44791979348025</v>
      </c>
      <c r="AL97" s="186">
        <f t="shared" ref="AL97" si="48">+AL82/AL77*1000</f>
        <v>440.15110574064101</v>
      </c>
      <c r="AO97" s="186">
        <f t="shared" si="45"/>
        <v>482.74149631024596</v>
      </c>
      <c r="AR97" s="267"/>
    </row>
    <row r="98" spans="1:48" ht="13.15" customHeight="1" x14ac:dyDescent="0.2">
      <c r="A98" s="85" t="s">
        <v>359</v>
      </c>
      <c r="B98" s="85" t="s">
        <v>360</v>
      </c>
      <c r="C98" s="185">
        <v>963.18289786223295</v>
      </c>
      <c r="D98" s="185">
        <v>1011</v>
      </c>
      <c r="E98" s="185">
        <v>1288</v>
      </c>
      <c r="F98" s="185">
        <v>1054</v>
      </c>
      <c r="G98" s="185">
        <v>1072</v>
      </c>
      <c r="H98" s="185">
        <v>1083</v>
      </c>
      <c r="I98" s="185">
        <v>1056</v>
      </c>
      <c r="J98" s="185">
        <v>1095</v>
      </c>
      <c r="K98" s="185">
        <v>1039</v>
      </c>
      <c r="L98" s="185">
        <v>978.14207650273227</v>
      </c>
      <c r="M98" s="185">
        <v>972.34661690668122</v>
      </c>
      <c r="N98" s="185">
        <v>955.84067604472614</v>
      </c>
      <c r="O98" s="185">
        <v>1057.4261829876762</v>
      </c>
      <c r="P98" s="185">
        <v>1066.5621643251714</v>
      </c>
      <c r="Q98" s="185">
        <v>1028.8897148736514</v>
      </c>
      <c r="R98" s="185">
        <v>1129.62156775316</v>
      </c>
      <c r="S98" s="185">
        <v>1167.8700361010831</v>
      </c>
      <c r="T98" s="185">
        <v>1209.9596231493942</v>
      </c>
      <c r="U98" s="185">
        <v>1582.2222222222222</v>
      </c>
      <c r="V98" s="185">
        <v>1773.7226277372263</v>
      </c>
      <c r="W98" s="185">
        <f>+W84/W79*1000</f>
        <v>1704.2483660130717</v>
      </c>
      <c r="X98" s="185"/>
      <c r="Y98" s="185"/>
      <c r="Z98" s="185">
        <f t="shared" ref="Z98:AC98" si="49">+Z84/Z79*1000</f>
        <v>1628.8916562889167</v>
      </c>
      <c r="AA98" s="185"/>
      <c r="AB98" s="185"/>
      <c r="AC98" s="185">
        <f t="shared" si="49"/>
        <v>1393.3649289099526</v>
      </c>
      <c r="AD98" s="185"/>
      <c r="AE98" s="185"/>
      <c r="AF98" s="185">
        <f>+AF84/AF79*1000</f>
        <v>1455.6650246305419</v>
      </c>
      <c r="AG98" s="185"/>
      <c r="AH98" s="185"/>
      <c r="AI98" s="185">
        <f>+AI84/AI79*1000</f>
        <v>1426.2048192771083</v>
      </c>
      <c r="AL98" s="185">
        <f t="shared" ref="AL98" si="50">+AL84/AL79*1000</f>
        <v>1444.697833523375</v>
      </c>
      <c r="AO98" s="185">
        <f t="shared" ref="AO98" si="51">+AO84/AO79*1000</f>
        <v>1588.2352941176471</v>
      </c>
      <c r="AR98" s="185">
        <f t="shared" ref="AR98" si="52">+AR84/AR79*1000</f>
        <v>1713.2867132867134</v>
      </c>
    </row>
    <row r="99" spans="1:48" ht="12.4" customHeight="1" x14ac:dyDescent="0.2">
      <c r="A99" s="85" t="s">
        <v>361</v>
      </c>
      <c r="B99" s="85" t="s">
        <v>362</v>
      </c>
      <c r="C99" s="185">
        <v>279.07278467326904</v>
      </c>
      <c r="D99" s="185">
        <v>329.59272097053702</v>
      </c>
      <c r="E99" s="185">
        <v>375.96966040337895</v>
      </c>
      <c r="F99" s="185">
        <v>397.43251803503898</v>
      </c>
      <c r="G99" s="185">
        <v>394.44772593030098</v>
      </c>
      <c r="H99" s="185">
        <v>416.80657418043597</v>
      </c>
      <c r="I99" s="185">
        <v>391.54204856086199</v>
      </c>
      <c r="J99" s="185">
        <v>373.421228280224</v>
      </c>
      <c r="K99" s="185">
        <v>380</v>
      </c>
      <c r="L99" s="185">
        <v>405.23436224073168</v>
      </c>
      <c r="M99" s="185">
        <v>353.17943179491346</v>
      </c>
      <c r="N99" s="185">
        <v>368.29127217264011</v>
      </c>
      <c r="O99" s="185">
        <v>375.2567994352849</v>
      </c>
      <c r="P99" s="185">
        <v>384.17901040025214</v>
      </c>
      <c r="Q99" s="185">
        <v>405.38338320165144</v>
      </c>
      <c r="R99" s="185">
        <v>415.15973453289001</v>
      </c>
      <c r="S99" s="185">
        <v>404.03934700711596</v>
      </c>
      <c r="T99" s="185">
        <v>403.35366945688145</v>
      </c>
      <c r="U99" s="185">
        <v>410.82164328657319</v>
      </c>
      <c r="V99" s="185">
        <v>426.57026660641662</v>
      </c>
      <c r="W99" s="185">
        <f>+SUM(W86)/SUM(W76:W77)*1000</f>
        <v>453.56125356125352</v>
      </c>
      <c r="X99" s="185"/>
      <c r="Y99" s="185"/>
      <c r="Z99" s="185">
        <f t="shared" ref="Z99:AC99" si="53">+SUM(Z86)/SUM(Z76:Z77)*1000</f>
        <v>471.42180468935032</v>
      </c>
      <c r="AA99" s="185"/>
      <c r="AB99" s="185"/>
      <c r="AC99" s="185">
        <f t="shared" si="53"/>
        <v>466.59482758620692</v>
      </c>
      <c r="AD99" s="185"/>
      <c r="AE99" s="185"/>
      <c r="AF99" s="185">
        <f>+SUM(AF86)/SUM(AF76:AF77)*1000</f>
        <v>459.38330247162065</v>
      </c>
      <c r="AG99" s="185"/>
      <c r="AH99" s="185"/>
      <c r="AI99" s="185">
        <f>+SUM(AI86)/SUM(AI76:AI77)*1000</f>
        <v>451.74870466321244</v>
      </c>
      <c r="AL99" s="185">
        <f t="shared" ref="AL99" si="54">+SUM(AL86)/SUM(AL76:AL77)*1000</f>
        <v>448.66616174366743</v>
      </c>
      <c r="AO99" s="185">
        <f t="shared" ref="AO99" si="55">+SUM(AO86)/SUM(AO76:AO77)*1000</f>
        <v>415.47932012366493</v>
      </c>
      <c r="AR99" s="185">
        <f>+SUM(AR86)/SUM(AR76:AR77)*1000</f>
        <v>385.42045206773753</v>
      </c>
    </row>
    <row r="100" spans="1:48" ht="15" customHeight="1" x14ac:dyDescent="0.2">
      <c r="A100" s="85" t="s">
        <v>363</v>
      </c>
      <c r="B100" s="85" t="s">
        <v>364</v>
      </c>
      <c r="C100" s="185">
        <v>1522</v>
      </c>
      <c r="D100" s="185">
        <v>1011</v>
      </c>
      <c r="E100" s="185">
        <v>1288</v>
      </c>
      <c r="F100" s="185">
        <v>1054</v>
      </c>
      <c r="G100" s="185">
        <v>1072</v>
      </c>
      <c r="H100" s="185">
        <v>1083</v>
      </c>
      <c r="I100" s="185">
        <v>1056</v>
      </c>
      <c r="J100" s="185">
        <v>1095</v>
      </c>
      <c r="K100" s="185">
        <v>1039</v>
      </c>
      <c r="L100" s="185">
        <v>978.14207650273227</v>
      </c>
      <c r="M100" s="185">
        <v>972.34661690668122</v>
      </c>
      <c r="N100" s="185">
        <v>955.84067604472614</v>
      </c>
      <c r="O100" s="185">
        <v>1057.4261829876762</v>
      </c>
      <c r="P100" s="185">
        <v>1066.5621643251714</v>
      </c>
      <c r="Q100" s="185">
        <v>1028.8897148736514</v>
      </c>
      <c r="R100" s="185">
        <v>1129.62156775316</v>
      </c>
      <c r="S100" s="185">
        <v>1167.8700361010831</v>
      </c>
      <c r="T100" s="185">
        <v>1209.9596231493942</v>
      </c>
      <c r="U100" s="185">
        <v>1582.2222222222222</v>
      </c>
      <c r="V100" s="185">
        <v>1773.7226277372263</v>
      </c>
      <c r="W100" s="185">
        <f>+W88/W79*1000</f>
        <v>1704.2483660130717</v>
      </c>
      <c r="X100" s="185"/>
      <c r="Y100" s="185"/>
      <c r="Z100" s="185">
        <f t="shared" ref="Z100:AC100" si="56">+Z88/Z79*1000</f>
        <v>1628.8916562889167</v>
      </c>
      <c r="AA100" s="185"/>
      <c r="AB100" s="185"/>
      <c r="AC100" s="185">
        <f t="shared" si="56"/>
        <v>1393.3649289099526</v>
      </c>
      <c r="AD100" s="185"/>
      <c r="AE100" s="185"/>
      <c r="AF100" s="185">
        <f>+AF88/AF79*1000</f>
        <v>1455.6650246305419</v>
      </c>
      <c r="AG100" s="185"/>
      <c r="AH100" s="185"/>
      <c r="AI100" s="185">
        <f>+AI88/AI79*1000</f>
        <v>1426.2048192771083</v>
      </c>
      <c r="AL100" s="185">
        <f t="shared" ref="AL100" si="57">+AL88/AL79*1000</f>
        <v>1444.697833523375</v>
      </c>
      <c r="AO100" s="185">
        <f t="shared" ref="AO100" si="58">+AO88/AO79*1000</f>
        <v>1588.2352941176471</v>
      </c>
      <c r="AR100" s="185">
        <f>+AR88/AR79*1000</f>
        <v>1713.2867132867134</v>
      </c>
    </row>
    <row r="101" spans="1:48" x14ac:dyDescent="0.2">
      <c r="B101" s="176"/>
      <c r="F101" s="112"/>
      <c r="G101" s="112"/>
      <c r="H101" s="112"/>
      <c r="I101" s="112"/>
      <c r="J101" s="112"/>
      <c r="K101" s="112"/>
      <c r="L101" s="112"/>
      <c r="R101" s="2"/>
      <c r="Y101" s="196"/>
    </row>
    <row r="102" spans="1:48" ht="12.4" customHeight="1" x14ac:dyDescent="0.2">
      <c r="A102" s="82" t="s">
        <v>365</v>
      </c>
      <c r="B102" s="82" t="s">
        <v>366</v>
      </c>
      <c r="C102" s="122"/>
      <c r="D102" s="122"/>
      <c r="E102" s="122"/>
      <c r="F102" s="96"/>
      <c r="G102" s="96"/>
      <c r="H102" s="96"/>
      <c r="I102" s="96"/>
      <c r="J102" s="96"/>
      <c r="K102" s="96"/>
      <c r="L102" s="96"/>
      <c r="M102" s="96"/>
      <c r="N102" s="96"/>
      <c r="O102" s="96"/>
      <c r="P102" s="96"/>
      <c r="Q102" s="96"/>
      <c r="R102" s="96"/>
      <c r="S102" s="96"/>
      <c r="T102" s="96"/>
      <c r="U102" s="96"/>
      <c r="V102" s="96"/>
      <c r="W102" s="96"/>
      <c r="Y102" s="196"/>
      <c r="Z102" s="96"/>
      <c r="AC102" s="96"/>
      <c r="AF102" s="96"/>
      <c r="AG102" s="224"/>
      <c r="AH102" s="224"/>
      <c r="AI102" s="96"/>
      <c r="AL102" s="96"/>
      <c r="AM102" s="256"/>
      <c r="AN102" s="224"/>
      <c r="AO102" s="96"/>
      <c r="AR102" s="96"/>
    </row>
    <row r="103" spans="1:48" ht="12" thickBot="1" x14ac:dyDescent="0.25">
      <c r="A103" s="121"/>
      <c r="B103" s="172"/>
      <c r="C103" s="80" t="s">
        <v>86</v>
      </c>
      <c r="D103" s="80" t="s">
        <v>90</v>
      </c>
      <c r="E103" s="80" t="s">
        <v>91</v>
      </c>
      <c r="F103" s="80" t="s">
        <v>92</v>
      </c>
      <c r="G103" s="80" t="s">
        <v>93</v>
      </c>
      <c r="H103" s="80" t="s">
        <v>94</v>
      </c>
      <c r="I103" s="80" t="s">
        <v>95</v>
      </c>
      <c r="J103" s="80" t="s">
        <v>96</v>
      </c>
      <c r="K103" s="80" t="s">
        <v>97</v>
      </c>
      <c r="L103" s="80" t="s">
        <v>98</v>
      </c>
      <c r="M103" s="80" t="s">
        <v>99</v>
      </c>
      <c r="N103" s="80" t="s">
        <v>100</v>
      </c>
      <c r="O103" s="80" t="s">
        <v>101</v>
      </c>
      <c r="P103" s="80" t="s">
        <v>102</v>
      </c>
      <c r="Q103" s="80" t="s">
        <v>103</v>
      </c>
      <c r="R103" s="80" t="s">
        <v>104</v>
      </c>
      <c r="S103" s="80" t="s">
        <v>105</v>
      </c>
      <c r="T103" s="80" t="s">
        <v>411</v>
      </c>
      <c r="U103" s="80" t="s">
        <v>448</v>
      </c>
      <c r="V103" s="80" t="s">
        <v>452</v>
      </c>
      <c r="W103" s="80" t="s">
        <v>456</v>
      </c>
      <c r="Y103" s="196"/>
      <c r="Z103" s="80" t="s">
        <v>460</v>
      </c>
      <c r="AC103" s="80" t="s">
        <v>520</v>
      </c>
      <c r="AF103" s="80" t="s">
        <v>522</v>
      </c>
      <c r="AG103" s="224"/>
      <c r="AH103" s="224"/>
      <c r="AI103" s="80" t="s">
        <v>536</v>
      </c>
      <c r="AJ103" s="224"/>
      <c r="AK103" s="224"/>
      <c r="AL103" s="80" t="s">
        <v>547</v>
      </c>
      <c r="AM103" s="256"/>
      <c r="AN103" s="224"/>
      <c r="AO103" s="80" t="s">
        <v>552</v>
      </c>
      <c r="AR103" s="80" t="s">
        <v>555</v>
      </c>
    </row>
    <row r="104" spans="1:48" x14ac:dyDescent="0.2">
      <c r="A104" s="84" t="s">
        <v>367</v>
      </c>
      <c r="B104" s="163" t="s">
        <v>368</v>
      </c>
      <c r="C104" s="98">
        <v>908</v>
      </c>
      <c r="D104" s="98">
        <v>1050</v>
      </c>
      <c r="E104" s="98">
        <v>321</v>
      </c>
      <c r="F104" s="98">
        <v>572.53899999999999</v>
      </c>
      <c r="G104" s="98">
        <v>1007</v>
      </c>
      <c r="H104" s="98">
        <v>1864</v>
      </c>
      <c r="I104" s="98">
        <v>508</v>
      </c>
      <c r="J104" s="98">
        <v>1052.5003999999997</v>
      </c>
      <c r="K104" s="98">
        <v>1831.3806399999999</v>
      </c>
      <c r="L104" s="98">
        <v>2798</v>
      </c>
      <c r="M104" s="98">
        <v>908.09598000000017</v>
      </c>
      <c r="N104" s="98">
        <v>1992.5402500000023</v>
      </c>
      <c r="O104" s="98">
        <v>3368.4562600000495</v>
      </c>
      <c r="P104" s="98">
        <v>4879.8123900000537</v>
      </c>
      <c r="Q104" s="98">
        <v>1419.1483400000011</v>
      </c>
      <c r="R104" s="98">
        <v>2590.5131399999987</v>
      </c>
      <c r="S104" s="98">
        <v>4876</v>
      </c>
      <c r="T104" s="98">
        <v>6191.3783700000222</v>
      </c>
      <c r="U104" s="98">
        <v>1410</v>
      </c>
      <c r="V104" s="98">
        <v>2718</v>
      </c>
      <c r="W104" s="98">
        <v>5504</v>
      </c>
      <c r="Z104" s="98">
        <v>8122</v>
      </c>
      <c r="AA104" s="191"/>
      <c r="AB104" s="191"/>
      <c r="AC104" s="98">
        <v>1935</v>
      </c>
      <c r="AF104" s="98">
        <v>4140</v>
      </c>
      <c r="AG104" s="224"/>
      <c r="AH104" s="224"/>
      <c r="AI104" s="98">
        <v>5279</v>
      </c>
      <c r="AJ104" s="224"/>
      <c r="AK104" s="224"/>
      <c r="AL104" s="98">
        <v>5935</v>
      </c>
      <c r="AM104" s="256"/>
      <c r="AN104" s="224"/>
      <c r="AO104" s="98">
        <v>667.49453000000017</v>
      </c>
      <c r="AR104" s="98">
        <v>1422</v>
      </c>
    </row>
    <row r="105" spans="1:48" ht="23.25" thickBot="1" x14ac:dyDescent="0.25">
      <c r="A105" s="87" t="s">
        <v>369</v>
      </c>
      <c r="B105" s="190" t="s">
        <v>370</v>
      </c>
      <c r="C105" s="102">
        <v>865</v>
      </c>
      <c r="D105" s="102">
        <v>997</v>
      </c>
      <c r="E105" s="102">
        <v>286</v>
      </c>
      <c r="F105" s="102">
        <v>581.55499999999995</v>
      </c>
      <c r="G105" s="102">
        <v>943</v>
      </c>
      <c r="H105" s="102">
        <v>1793</v>
      </c>
      <c r="I105" s="102">
        <v>465</v>
      </c>
      <c r="J105" s="102">
        <v>1007.8830599999999</v>
      </c>
      <c r="K105" s="102">
        <v>1825.84555</v>
      </c>
      <c r="L105" s="102">
        <v>2752</v>
      </c>
      <c r="M105" s="102">
        <v>848.56033000000014</v>
      </c>
      <c r="N105" s="102">
        <v>1904.0492000000022</v>
      </c>
      <c r="O105" s="102">
        <v>3078.9538900000489</v>
      </c>
      <c r="P105" s="102">
        <v>4130.123497410892</v>
      </c>
      <c r="Q105" s="102">
        <v>1041.6300200000012</v>
      </c>
      <c r="R105" s="102">
        <v>1929.1857799999984</v>
      </c>
      <c r="S105" s="102">
        <v>3409</v>
      </c>
      <c r="T105" s="102">
        <v>4656.1874500000213</v>
      </c>
      <c r="U105" s="102">
        <v>1138</v>
      </c>
      <c r="V105" s="102">
        <v>2531</v>
      </c>
      <c r="W105" s="102">
        <v>4489</v>
      </c>
      <c r="Z105" s="102">
        <v>6379</v>
      </c>
      <c r="AA105" s="191"/>
      <c r="AB105" s="191"/>
      <c r="AC105" s="102">
        <v>1522</v>
      </c>
      <c r="AF105" s="102">
        <v>3164</v>
      </c>
      <c r="AG105" s="224"/>
      <c r="AH105" s="224"/>
      <c r="AI105" s="102">
        <v>4106</v>
      </c>
      <c r="AJ105" s="224"/>
      <c r="AK105" s="224"/>
      <c r="AL105" s="102">
        <v>4646</v>
      </c>
      <c r="AM105" s="256"/>
      <c r="AN105" s="224"/>
      <c r="AO105" s="102">
        <v>617.31019186223807</v>
      </c>
      <c r="AR105" s="102">
        <v>1303</v>
      </c>
    </row>
    <row r="106" spans="1:48" ht="12.4" customHeight="1" thickBot="1" x14ac:dyDescent="0.25">
      <c r="A106" s="125" t="s">
        <v>371</v>
      </c>
      <c r="B106" s="125" t="s">
        <v>372</v>
      </c>
      <c r="C106" s="126">
        <v>43</v>
      </c>
      <c r="D106" s="126">
        <v>53</v>
      </c>
      <c r="E106" s="126">
        <v>35</v>
      </c>
      <c r="F106" s="126">
        <v>-9.0159999999999627</v>
      </c>
      <c r="G106" s="126">
        <v>64</v>
      </c>
      <c r="H106" s="126">
        <v>71</v>
      </c>
      <c r="I106" s="126">
        <v>43</v>
      </c>
      <c r="J106" s="126">
        <v>44.617339999999786</v>
      </c>
      <c r="K106" s="126">
        <v>6</v>
      </c>
      <c r="L106" s="126">
        <v>45</v>
      </c>
      <c r="M106" s="126">
        <v>60</v>
      </c>
      <c r="N106" s="126">
        <v>88.491050000000087</v>
      </c>
      <c r="O106" s="126">
        <v>289.50237000000061</v>
      </c>
      <c r="P106" s="126">
        <v>749.6888925891617</v>
      </c>
      <c r="Q106" s="126">
        <v>377.5183199999999</v>
      </c>
      <c r="R106" s="126">
        <v>661.32736000000023</v>
      </c>
      <c r="S106" s="126">
        <v>1467</v>
      </c>
      <c r="T106" s="126">
        <v>1535.1909200000009</v>
      </c>
      <c r="U106" s="126">
        <v>271</v>
      </c>
      <c r="V106" s="126">
        <v>187</v>
      </c>
      <c r="W106" s="126">
        <f>+W104-W105</f>
        <v>1015</v>
      </c>
      <c r="X106" s="126">
        <f t="shared" ref="X106:AC106" si="59">+X104-X105</f>
        <v>0</v>
      </c>
      <c r="Y106" s="126">
        <f t="shared" si="59"/>
        <v>0</v>
      </c>
      <c r="Z106" s="126">
        <f t="shared" si="59"/>
        <v>1743</v>
      </c>
      <c r="AA106" s="191"/>
      <c r="AB106" s="191"/>
      <c r="AC106" s="126">
        <f t="shared" si="59"/>
        <v>413</v>
      </c>
      <c r="AD106" s="126"/>
      <c r="AE106" s="126"/>
      <c r="AF106" s="126">
        <v>976</v>
      </c>
      <c r="AG106" s="224"/>
      <c r="AH106" s="224"/>
      <c r="AI106" s="126">
        <f>+AI104-AI105</f>
        <v>1173</v>
      </c>
      <c r="AJ106" s="224"/>
      <c r="AK106" s="224"/>
      <c r="AL106" s="126">
        <f t="shared" ref="AL106" si="60">+AL104-AL105</f>
        <v>1289</v>
      </c>
      <c r="AM106" s="256"/>
      <c r="AN106" s="224"/>
      <c r="AO106" s="126">
        <f t="shared" ref="AO106" si="61">+AO104-AO105</f>
        <v>50.184338137762097</v>
      </c>
      <c r="AR106" s="126">
        <f t="shared" ref="AR106" si="62">+AR104-AR105</f>
        <v>119</v>
      </c>
    </row>
    <row r="107" spans="1:48" s="168" customFormat="1" ht="12" thickTop="1" x14ac:dyDescent="0.2">
      <c r="A107" s="170"/>
      <c r="B107" s="170"/>
      <c r="C107" s="171"/>
      <c r="D107" s="171"/>
      <c r="E107" s="171"/>
      <c r="F107" s="171"/>
      <c r="G107" s="171"/>
      <c r="H107" s="171"/>
      <c r="I107" s="171"/>
      <c r="J107" s="171"/>
      <c r="K107" s="171"/>
      <c r="L107" s="171"/>
      <c r="M107" s="198"/>
      <c r="O107" s="198"/>
      <c r="U107" s="227"/>
      <c r="V107" s="227"/>
      <c r="W107" s="227"/>
      <c r="Z107" s="227"/>
      <c r="AA107" s="191"/>
      <c r="AB107" s="191"/>
      <c r="AC107" s="227"/>
      <c r="AF107" s="227"/>
      <c r="AG107" s="226"/>
      <c r="AH107" s="226"/>
      <c r="AI107" s="227"/>
      <c r="AJ107" s="224"/>
      <c r="AK107" s="224"/>
      <c r="AL107" s="227"/>
      <c r="AM107" s="226"/>
      <c r="AN107" s="226"/>
      <c r="AO107" s="227"/>
      <c r="AR107" s="227"/>
      <c r="AT107" s="2"/>
    </row>
    <row r="108" spans="1:48" x14ac:dyDescent="0.2">
      <c r="B108" s="89"/>
      <c r="D108" s="94"/>
      <c r="E108" s="94"/>
      <c r="F108" s="112"/>
      <c r="G108" s="162"/>
      <c r="H108" s="112"/>
      <c r="I108" s="112"/>
      <c r="J108" s="112"/>
      <c r="K108" s="112"/>
      <c r="L108" s="112"/>
      <c r="R108" s="2"/>
      <c r="V108" s="191"/>
      <c r="W108" s="191"/>
      <c r="Z108" s="191"/>
      <c r="AA108" s="191"/>
      <c r="AB108" s="191"/>
      <c r="AC108" s="191"/>
      <c r="AF108" s="191"/>
      <c r="AG108" s="224"/>
      <c r="AH108" s="224"/>
      <c r="AI108" s="191"/>
      <c r="AJ108" s="224"/>
      <c r="AK108" s="224"/>
      <c r="AL108" s="191"/>
      <c r="AM108" s="224"/>
      <c r="AN108" s="224"/>
      <c r="AO108" s="191"/>
      <c r="AR108" s="191"/>
    </row>
    <row r="109" spans="1:48" x14ac:dyDescent="0.2">
      <c r="A109" s="82" t="s">
        <v>217</v>
      </c>
      <c r="B109" s="82" t="s">
        <v>218</v>
      </c>
      <c r="C109" s="82"/>
      <c r="D109" s="82"/>
      <c r="E109" s="82"/>
      <c r="F109" s="82"/>
      <c r="G109" s="82"/>
      <c r="H109" s="82"/>
      <c r="I109" s="82"/>
      <c r="J109" s="82"/>
      <c r="K109" s="82"/>
      <c r="L109" s="82"/>
      <c r="M109" s="96"/>
      <c r="N109" s="96"/>
      <c r="O109" s="96"/>
      <c r="P109" s="96"/>
      <c r="Q109" s="96"/>
      <c r="R109" s="96"/>
      <c r="S109" s="96"/>
      <c r="T109" s="96"/>
      <c r="U109" s="96"/>
      <c r="V109" s="96"/>
      <c r="W109" s="96"/>
      <c r="Z109" s="96"/>
      <c r="AA109" s="191"/>
      <c r="AB109" s="191"/>
      <c r="AC109" s="96"/>
      <c r="AF109" s="96"/>
      <c r="AG109" s="224"/>
      <c r="AH109" s="224"/>
      <c r="AI109" s="96"/>
      <c r="AJ109" s="224"/>
      <c r="AK109" s="224"/>
      <c r="AL109" s="96"/>
      <c r="AM109" s="224"/>
      <c r="AN109" s="224"/>
      <c r="AO109" s="96"/>
      <c r="AR109" s="96"/>
      <c r="AT109" s="257"/>
      <c r="AU109" s="257"/>
    </row>
    <row r="110" spans="1:48" ht="12" thickBot="1" x14ac:dyDescent="0.25">
      <c r="B110" s="86"/>
      <c r="C110" s="80" t="s">
        <v>86</v>
      </c>
      <c r="D110" s="80" t="s">
        <v>90</v>
      </c>
      <c r="E110" s="80" t="s">
        <v>91</v>
      </c>
      <c r="F110" s="80" t="s">
        <v>92</v>
      </c>
      <c r="G110" s="80" t="s">
        <v>93</v>
      </c>
      <c r="H110" s="80" t="s">
        <v>94</v>
      </c>
      <c r="I110" s="80" t="s">
        <v>95</v>
      </c>
      <c r="J110" s="80" t="s">
        <v>96</v>
      </c>
      <c r="K110" s="80" t="s">
        <v>97</v>
      </c>
      <c r="L110" s="80" t="s">
        <v>98</v>
      </c>
      <c r="M110" s="80" t="s">
        <v>99</v>
      </c>
      <c r="N110" s="80" t="s">
        <v>100</v>
      </c>
      <c r="O110" s="80" t="s">
        <v>101</v>
      </c>
      <c r="P110" s="80" t="s">
        <v>102</v>
      </c>
      <c r="Q110" s="80" t="s">
        <v>103</v>
      </c>
      <c r="R110" s="80" t="s">
        <v>104</v>
      </c>
      <c r="S110" s="80" t="s">
        <v>105</v>
      </c>
      <c r="T110" s="80" t="s">
        <v>411</v>
      </c>
      <c r="U110" s="80" t="s">
        <v>448</v>
      </c>
      <c r="V110" s="80" t="s">
        <v>452</v>
      </c>
      <c r="W110" s="80" t="s">
        <v>456</v>
      </c>
      <c r="Z110" s="80" t="s">
        <v>460</v>
      </c>
      <c r="AA110" s="191"/>
      <c r="AB110" s="191"/>
      <c r="AC110" s="80" t="s">
        <v>520</v>
      </c>
      <c r="AD110" s="224"/>
      <c r="AE110" s="224"/>
      <c r="AF110" s="80" t="s">
        <v>522</v>
      </c>
      <c r="AG110" s="224"/>
      <c r="AI110" s="80" t="s">
        <v>536</v>
      </c>
      <c r="AK110" s="196"/>
      <c r="AL110" s="80" t="s">
        <v>547</v>
      </c>
      <c r="AO110" s="80" t="s">
        <v>552</v>
      </c>
      <c r="AR110" s="80" t="s">
        <v>555</v>
      </c>
      <c r="AT110" s="257"/>
      <c r="AU110" s="257"/>
    </row>
    <row r="111" spans="1:48" ht="12" customHeight="1" x14ac:dyDescent="0.2">
      <c r="A111" s="128" t="s">
        <v>373</v>
      </c>
      <c r="B111" s="76" t="s">
        <v>374</v>
      </c>
      <c r="C111" s="98">
        <v>1026</v>
      </c>
      <c r="D111" s="98">
        <v>1199</v>
      </c>
      <c r="E111" s="98">
        <v>317</v>
      </c>
      <c r="F111" s="98">
        <v>623</v>
      </c>
      <c r="G111" s="98">
        <v>906</v>
      </c>
      <c r="H111" s="98">
        <v>1250</v>
      </c>
      <c r="I111" s="98">
        <v>316</v>
      </c>
      <c r="J111" s="98">
        <v>639</v>
      </c>
      <c r="K111" s="98">
        <v>971</v>
      </c>
      <c r="L111" s="98">
        <v>1372</v>
      </c>
      <c r="M111" s="98">
        <v>394</v>
      </c>
      <c r="N111" s="98">
        <v>793</v>
      </c>
      <c r="O111" s="98">
        <v>877</v>
      </c>
      <c r="P111" s="98">
        <v>1133</v>
      </c>
      <c r="Q111" s="98">
        <v>274.3</v>
      </c>
      <c r="R111" s="98">
        <v>558.29999999999995</v>
      </c>
      <c r="S111" s="98">
        <v>954.24264000000005</v>
      </c>
      <c r="T111" s="98">
        <v>1280.2061999999999</v>
      </c>
      <c r="U111" s="98">
        <v>288.6112</v>
      </c>
      <c r="V111" s="98">
        <v>570</v>
      </c>
      <c r="W111" s="98">
        <v>1036.0299500000001</v>
      </c>
      <c r="Z111" s="98">
        <v>1248</v>
      </c>
      <c r="AA111" s="191"/>
      <c r="AB111" s="191"/>
      <c r="AC111" s="98">
        <v>346</v>
      </c>
      <c r="AD111" s="224"/>
      <c r="AE111" s="224"/>
      <c r="AF111" s="98">
        <v>749</v>
      </c>
      <c r="AG111" s="224"/>
      <c r="AI111" s="98">
        <v>1169</v>
      </c>
      <c r="AK111" s="196"/>
      <c r="AL111" s="253">
        <v>1555.4776399999998</v>
      </c>
      <c r="AO111" s="253">
        <v>349.98732000000012</v>
      </c>
      <c r="AR111" s="253">
        <v>710.87310999999977</v>
      </c>
      <c r="AT111" s="257"/>
      <c r="AU111" s="257"/>
    </row>
    <row r="112" spans="1:48" ht="13.15" customHeight="1" x14ac:dyDescent="0.2">
      <c r="A112" s="76" t="s">
        <v>375</v>
      </c>
      <c r="B112" s="76" t="s">
        <v>376</v>
      </c>
      <c r="C112" s="98">
        <v>2026.0562232465163</v>
      </c>
      <c r="D112" s="98">
        <v>2235.4029673498053</v>
      </c>
      <c r="E112" s="98">
        <v>457</v>
      </c>
      <c r="F112" s="98">
        <v>1112.9767829519692</v>
      </c>
      <c r="G112" s="98">
        <v>1819</v>
      </c>
      <c r="H112" s="98">
        <v>2613.6333559064069</v>
      </c>
      <c r="I112" s="98">
        <v>457</v>
      </c>
      <c r="J112" s="98">
        <v>1064.7457539595362</v>
      </c>
      <c r="K112" s="98">
        <v>1754.63262435763</v>
      </c>
      <c r="L112" s="98">
        <v>2486</v>
      </c>
      <c r="M112" s="98">
        <v>527.48872214509129</v>
      </c>
      <c r="N112" s="98">
        <v>1087.3349700699162</v>
      </c>
      <c r="O112" s="98">
        <v>1792.5666644458236</v>
      </c>
      <c r="P112" s="98">
        <v>2522.5077743354573</v>
      </c>
      <c r="Q112" s="98">
        <v>541.76141308475781</v>
      </c>
      <c r="R112" s="98">
        <v>1061.5345869959617</v>
      </c>
      <c r="S112" s="98">
        <v>1624.2851609620659</v>
      </c>
      <c r="T112" s="98">
        <v>4145.3169466620093</v>
      </c>
      <c r="U112" s="98">
        <v>604</v>
      </c>
      <c r="V112" s="98">
        <v>1204</v>
      </c>
      <c r="W112" s="98">
        <v>1887.2965723153477</v>
      </c>
      <c r="Z112" s="98">
        <v>2373.5</v>
      </c>
      <c r="AA112" s="191"/>
      <c r="AB112" s="191"/>
      <c r="AC112" s="98">
        <v>615</v>
      </c>
      <c r="AD112" s="224"/>
      <c r="AE112" s="224"/>
      <c r="AF112" s="98">
        <v>1401</v>
      </c>
      <c r="AG112" s="256"/>
      <c r="AI112" s="98">
        <v>2045</v>
      </c>
      <c r="AK112" s="260"/>
      <c r="AL112" s="253">
        <v>3247.1627176139555</v>
      </c>
      <c r="AO112" s="253">
        <v>568.48704369507459</v>
      </c>
      <c r="AR112" s="253">
        <v>1444.0374096638541</v>
      </c>
      <c r="AT112" s="258"/>
      <c r="AU112" s="258"/>
      <c r="AV112" s="259"/>
    </row>
    <row r="113" spans="1:46" ht="12" customHeight="1" x14ac:dyDescent="0.2">
      <c r="A113" s="76" t="s">
        <v>377</v>
      </c>
      <c r="B113" s="76" t="s">
        <v>532</v>
      </c>
      <c r="C113" s="98">
        <v>1291.9437767534837</v>
      </c>
      <c r="D113" s="98">
        <v>1425.4367273066828</v>
      </c>
      <c r="E113" s="98">
        <v>291</v>
      </c>
      <c r="F113" s="98">
        <v>710.0232170480308</v>
      </c>
      <c r="G113" s="98">
        <v>1161</v>
      </c>
      <c r="H113" s="98">
        <v>1667.3666440935929</v>
      </c>
      <c r="I113" s="98">
        <v>292</v>
      </c>
      <c r="J113" s="98">
        <v>679.25424604046395</v>
      </c>
      <c r="K113" s="98">
        <v>1119.36737564237</v>
      </c>
      <c r="L113" s="98">
        <v>1586</v>
      </c>
      <c r="M113" s="98">
        <v>336.51127785490871</v>
      </c>
      <c r="N113" s="98">
        <v>693.66502993008385</v>
      </c>
      <c r="O113" s="98">
        <v>1143.5673855541766</v>
      </c>
      <c r="P113" s="98">
        <v>1609.233105664543</v>
      </c>
      <c r="Q113" s="98">
        <v>345.61653691524231</v>
      </c>
      <c r="R113" s="98">
        <v>677.20568300403818</v>
      </c>
      <c r="S113" s="98">
        <v>1036.212249037934</v>
      </c>
      <c r="T113" s="98">
        <v>2610.0053799335437</v>
      </c>
      <c r="U113" s="98">
        <v>378.35623434275021</v>
      </c>
      <c r="V113" s="98">
        <v>754</v>
      </c>
      <c r="W113" s="98">
        <v>1183.5554811846364</v>
      </c>
      <c r="Z113" s="98">
        <v>1487</v>
      </c>
      <c r="AA113" s="191"/>
      <c r="AB113" s="191"/>
      <c r="AC113" s="98">
        <v>386</v>
      </c>
      <c r="AD113" s="224"/>
      <c r="AE113" s="224"/>
      <c r="AF113" s="98">
        <v>881</v>
      </c>
      <c r="AG113" s="256"/>
      <c r="AI113" s="98">
        <v>1291</v>
      </c>
      <c r="AK113" s="260"/>
      <c r="AL113" s="253">
        <v>2057.8047144608336</v>
      </c>
      <c r="AO113" s="253">
        <v>348.94434238758834</v>
      </c>
      <c r="AR113" s="253">
        <v>921.22324818655454</v>
      </c>
    </row>
    <row r="114" spans="1:46" ht="22.5" x14ac:dyDescent="0.2">
      <c r="A114" s="76" t="s">
        <v>378</v>
      </c>
      <c r="B114" s="76" t="s">
        <v>379</v>
      </c>
      <c r="C114" s="98">
        <v>0</v>
      </c>
      <c r="D114" s="98">
        <v>0</v>
      </c>
      <c r="E114" s="98">
        <v>0</v>
      </c>
      <c r="F114" s="98">
        <v>0</v>
      </c>
      <c r="G114" s="98">
        <v>0</v>
      </c>
      <c r="H114" s="98">
        <v>0</v>
      </c>
      <c r="I114" s="98">
        <v>0</v>
      </c>
      <c r="J114" s="98">
        <v>0</v>
      </c>
      <c r="K114" s="98">
        <v>0</v>
      </c>
      <c r="L114" s="98">
        <v>0</v>
      </c>
      <c r="M114" s="98">
        <v>0</v>
      </c>
      <c r="N114" s="98">
        <v>0</v>
      </c>
      <c r="O114" s="98">
        <v>300</v>
      </c>
      <c r="P114" s="98">
        <v>681.25911999999994</v>
      </c>
      <c r="Q114" s="98">
        <v>187.32205000000005</v>
      </c>
      <c r="R114" s="98">
        <v>391.03072999999995</v>
      </c>
      <c r="S114" s="98">
        <v>875.53295000000003</v>
      </c>
      <c r="T114" s="98">
        <v>1330.2992800000004</v>
      </c>
      <c r="U114" s="98">
        <v>285</v>
      </c>
      <c r="V114" s="98">
        <v>467</v>
      </c>
      <c r="W114" s="98">
        <v>787.55234999999993</v>
      </c>
      <c r="Z114" s="98">
        <v>1506</v>
      </c>
      <c r="AA114" s="191"/>
      <c r="AB114" s="191"/>
      <c r="AC114" s="98">
        <v>568</v>
      </c>
      <c r="AD114" s="224"/>
      <c r="AE114" s="224"/>
      <c r="AF114" s="98">
        <v>1253</v>
      </c>
      <c r="AG114" s="256"/>
      <c r="AI114" s="98">
        <v>1764</v>
      </c>
      <c r="AK114" s="260"/>
      <c r="AL114" s="253">
        <v>2401.6727600000004</v>
      </c>
      <c r="AO114" s="253">
        <v>369.83160000000015</v>
      </c>
      <c r="AR114" s="253">
        <v>426.60262999999986</v>
      </c>
    </row>
    <row r="115" spans="1:46" ht="12" customHeight="1" thickBot="1" x14ac:dyDescent="0.25">
      <c r="A115" s="129" t="s">
        <v>380</v>
      </c>
      <c r="B115" s="129" t="s">
        <v>381</v>
      </c>
      <c r="C115" s="102">
        <v>2671</v>
      </c>
      <c r="D115" s="102">
        <v>3725</v>
      </c>
      <c r="E115" s="102">
        <v>-232</v>
      </c>
      <c r="F115" s="102">
        <v>765.2735267624339</v>
      </c>
      <c r="G115" s="102">
        <v>1736</v>
      </c>
      <c r="H115" s="102">
        <v>4823</v>
      </c>
      <c r="I115" s="102">
        <v>936</v>
      </c>
      <c r="J115" s="102">
        <v>2030</v>
      </c>
      <c r="K115" s="102">
        <v>2986</v>
      </c>
      <c r="L115" s="102">
        <v>4138</v>
      </c>
      <c r="M115" s="102">
        <v>988</v>
      </c>
      <c r="N115" s="102">
        <v>2017</v>
      </c>
      <c r="O115" s="102">
        <v>3149</v>
      </c>
      <c r="P115" s="102">
        <v>4281</v>
      </c>
      <c r="Q115" s="102">
        <v>1177</v>
      </c>
      <c r="R115" s="102">
        <v>2457.9290000000001</v>
      </c>
      <c r="S115" s="102">
        <v>3727.7269999999999</v>
      </c>
      <c r="T115" s="102">
        <v>4995.1721934044481</v>
      </c>
      <c r="U115" s="102">
        <v>1383.0325656572497</v>
      </c>
      <c r="V115" s="102">
        <v>2783</v>
      </c>
      <c r="W115" s="102">
        <v>4357.5349699999997</v>
      </c>
      <c r="Z115" s="102">
        <v>6150.5</v>
      </c>
      <c r="AA115" s="191"/>
      <c r="AB115" s="191"/>
      <c r="AC115" s="102">
        <v>1538</v>
      </c>
      <c r="AD115" s="224"/>
      <c r="AE115" s="224"/>
      <c r="AF115" s="102">
        <v>3082</v>
      </c>
      <c r="AG115" s="224"/>
      <c r="AI115" s="102">
        <v>4589</v>
      </c>
      <c r="AK115" s="196"/>
      <c r="AL115" s="102">
        <v>5569.8821679252105</v>
      </c>
      <c r="AO115" s="102">
        <v>1055.7496939173368</v>
      </c>
      <c r="AR115" s="102">
        <v>2030.2636021495914</v>
      </c>
    </row>
    <row r="116" spans="1:46" ht="12" thickBot="1" x14ac:dyDescent="0.25">
      <c r="A116" s="130" t="s">
        <v>382</v>
      </c>
      <c r="B116" s="130" t="s">
        <v>383</v>
      </c>
      <c r="C116" s="126">
        <v>7014</v>
      </c>
      <c r="D116" s="126">
        <v>8584.8396946564881</v>
      </c>
      <c r="E116" s="126">
        <v>833</v>
      </c>
      <c r="F116" s="126">
        <v>3211.2735267624339</v>
      </c>
      <c r="G116" s="126">
        <v>5622</v>
      </c>
      <c r="H116" s="126">
        <v>10354</v>
      </c>
      <c r="I116" s="126">
        <v>2001</v>
      </c>
      <c r="J116" s="126">
        <v>4413</v>
      </c>
      <c r="K116" s="126">
        <v>6831</v>
      </c>
      <c r="L116" s="126">
        <v>9582</v>
      </c>
      <c r="M116" s="126">
        <v>2246</v>
      </c>
      <c r="N116" s="126">
        <v>4591</v>
      </c>
      <c r="O116" s="126">
        <v>7262</v>
      </c>
      <c r="P116" s="126">
        <v>10227</v>
      </c>
      <c r="Q116" s="126">
        <v>2526</v>
      </c>
      <c r="R116" s="126">
        <v>5146</v>
      </c>
      <c r="S116" s="126">
        <v>8218</v>
      </c>
      <c r="T116" s="126">
        <v>14361</v>
      </c>
      <c r="U116" s="126">
        <v>2939</v>
      </c>
      <c r="V116" s="126">
        <v>5778</v>
      </c>
      <c r="W116" s="126">
        <f>+SUM(W111:W115)</f>
        <v>9251.9693234999831</v>
      </c>
      <c r="X116" s="126">
        <f t="shared" ref="X116:Z116" si="63">+SUM(X111:X115)</f>
        <v>0</v>
      </c>
      <c r="Y116" s="126">
        <f t="shared" si="63"/>
        <v>0</v>
      </c>
      <c r="Z116" s="126">
        <f t="shared" si="63"/>
        <v>12765</v>
      </c>
      <c r="AA116" s="191"/>
      <c r="AB116" s="191"/>
      <c r="AC116" s="126">
        <f>+SUM(AC111:AC115)</f>
        <v>3453</v>
      </c>
      <c r="AD116" s="126">
        <f>OPEX!AE24</f>
        <v>3453</v>
      </c>
      <c r="AE116" s="126">
        <f>AC116-AD116</f>
        <v>0</v>
      </c>
      <c r="AF116" s="126">
        <v>7366</v>
      </c>
      <c r="AG116" s="126">
        <f>OPEX!AF24</f>
        <v>7366</v>
      </c>
      <c r="AH116" s="191">
        <f>AF116-AG116</f>
        <v>0</v>
      </c>
      <c r="AI116" s="126">
        <f>+SUM(AI111:AI115)</f>
        <v>10858</v>
      </c>
      <c r="AJ116" s="246">
        <f>OPEX!AG24</f>
        <v>10858</v>
      </c>
      <c r="AK116" s="196">
        <f>+AI116-AJ116</f>
        <v>0</v>
      </c>
      <c r="AL116" s="126">
        <f>+SUM(AL111:AL115)</f>
        <v>14832</v>
      </c>
      <c r="AM116" s="246">
        <f>+OPEX!AH24</f>
        <v>14832</v>
      </c>
      <c r="AN116" s="224">
        <f>+AL116-AM116</f>
        <v>0</v>
      </c>
      <c r="AO116" s="126">
        <f>+SUM(AO111:AO115)</f>
        <v>2693</v>
      </c>
      <c r="AP116" s="246">
        <f>+OPEX!AI24</f>
        <v>2693</v>
      </c>
      <c r="AQ116" s="255">
        <f>+AO116-AP116</f>
        <v>0</v>
      </c>
      <c r="AR116" s="126">
        <f>+SUM(AR111:AR115)</f>
        <v>5533</v>
      </c>
      <c r="AS116" s="246">
        <f>+OPEX!AJ24</f>
        <v>5533</v>
      </c>
      <c r="AT116" s="255">
        <f>+AR116-AS116</f>
        <v>0</v>
      </c>
    </row>
    <row r="117" spans="1:46" s="169" customFormat="1" ht="12" thickTop="1" x14ac:dyDescent="0.2">
      <c r="A117" s="165"/>
      <c r="B117" s="165"/>
      <c r="C117" s="166"/>
      <c r="D117" s="166"/>
      <c r="E117" s="166"/>
      <c r="F117" s="166"/>
      <c r="G117" s="166"/>
      <c r="H117" s="166"/>
      <c r="I117" s="166"/>
      <c r="J117" s="166"/>
      <c r="K117" s="166"/>
      <c r="L117" s="166"/>
      <c r="M117" s="98"/>
      <c r="N117" s="98"/>
      <c r="O117" s="98"/>
      <c r="P117" s="98"/>
      <c r="Q117" s="98"/>
      <c r="R117" s="98"/>
      <c r="S117" s="98"/>
      <c r="T117" s="98"/>
      <c r="U117" s="98"/>
      <c r="V117" s="98"/>
      <c r="W117" s="98"/>
      <c r="Z117" s="98"/>
      <c r="AA117" s="191"/>
      <c r="AB117" s="191"/>
      <c r="AC117" s="98"/>
      <c r="AD117" s="225"/>
      <c r="AE117" s="225"/>
      <c r="AF117" s="98"/>
      <c r="AG117" s="225"/>
      <c r="AI117" s="98"/>
      <c r="AL117" s="98"/>
      <c r="AO117" s="98"/>
      <c r="AR117" s="98"/>
    </row>
    <row r="118" spans="1:46" x14ac:dyDescent="0.2">
      <c r="B118" s="177"/>
      <c r="C118" s="67"/>
      <c r="D118" s="67"/>
      <c r="E118" s="67"/>
      <c r="F118" s="127"/>
      <c r="G118" s="127"/>
      <c r="H118" s="127"/>
      <c r="I118" s="127"/>
      <c r="J118" s="127"/>
      <c r="K118" s="127"/>
      <c r="L118" s="127"/>
      <c r="R118" s="2"/>
      <c r="AB118" s="224"/>
      <c r="AD118" s="224"/>
      <c r="AE118" s="224"/>
      <c r="AG118" s="224"/>
    </row>
    <row r="119" spans="1:46" x14ac:dyDescent="0.2">
      <c r="A119" s="82" t="s">
        <v>384</v>
      </c>
      <c r="B119" s="82" t="s">
        <v>385</v>
      </c>
      <c r="C119" s="82"/>
      <c r="D119" s="82"/>
      <c r="E119" s="82"/>
      <c r="F119" s="82"/>
      <c r="G119" s="82"/>
      <c r="H119" s="82"/>
      <c r="I119" s="82"/>
      <c r="J119" s="82"/>
      <c r="K119" s="82"/>
      <c r="L119" s="82"/>
      <c r="M119" s="82"/>
      <c r="N119" s="82"/>
      <c r="O119" s="82"/>
      <c r="P119" s="82"/>
      <c r="Q119" s="82"/>
      <c r="R119" s="82"/>
      <c r="S119" s="82"/>
      <c r="T119" s="82"/>
      <c r="U119" s="82"/>
      <c r="V119" s="82"/>
      <c r="W119" s="82"/>
      <c r="Z119" s="82"/>
      <c r="AC119" s="82"/>
      <c r="AF119" s="82"/>
      <c r="AI119" s="82"/>
      <c r="AL119" s="82"/>
      <c r="AO119" s="82"/>
      <c r="AR119" s="82"/>
    </row>
    <row r="120" spans="1:46" ht="12" thickBot="1" x14ac:dyDescent="0.25">
      <c r="A120" s="121"/>
      <c r="B120" s="86"/>
      <c r="C120" s="80" t="s">
        <v>86</v>
      </c>
      <c r="D120" s="80" t="s">
        <v>90</v>
      </c>
      <c r="E120" s="80" t="s">
        <v>91</v>
      </c>
      <c r="F120" s="80" t="s">
        <v>92</v>
      </c>
      <c r="G120" s="80" t="s">
        <v>93</v>
      </c>
      <c r="H120" s="80" t="s">
        <v>94</v>
      </c>
      <c r="I120" s="80" t="s">
        <v>95</v>
      </c>
      <c r="J120" s="80" t="s">
        <v>96</v>
      </c>
      <c r="K120" s="80" t="s">
        <v>97</v>
      </c>
      <c r="L120" s="80" t="s">
        <v>98</v>
      </c>
      <c r="M120" s="80" t="s">
        <v>99</v>
      </c>
      <c r="N120" s="80" t="s">
        <v>100</v>
      </c>
      <c r="O120" s="80" t="s">
        <v>101</v>
      </c>
      <c r="P120" s="80" t="s">
        <v>102</v>
      </c>
      <c r="Q120" s="80" t="s">
        <v>103</v>
      </c>
      <c r="R120" s="80" t="s">
        <v>104</v>
      </c>
      <c r="S120" s="80" t="s">
        <v>105</v>
      </c>
      <c r="T120" s="80" t="s">
        <v>411</v>
      </c>
      <c r="U120" s="80" t="s">
        <v>448</v>
      </c>
      <c r="V120" s="80" t="s">
        <v>452</v>
      </c>
      <c r="W120" s="80" t="s">
        <v>456</v>
      </c>
      <c r="X120" s="2" t="s">
        <v>458</v>
      </c>
      <c r="Z120" s="80" t="s">
        <v>460</v>
      </c>
      <c r="AA120" s="2" t="s">
        <v>517</v>
      </c>
      <c r="AC120" s="80" t="s">
        <v>520</v>
      </c>
      <c r="AD120" s="2" t="s">
        <v>517</v>
      </c>
      <c r="AF120" s="80" t="s">
        <v>522</v>
      </c>
      <c r="AI120" s="80" t="s">
        <v>536</v>
      </c>
      <c r="AL120" s="80" t="s">
        <v>547</v>
      </c>
      <c r="AO120" s="80" t="s">
        <v>552</v>
      </c>
      <c r="AR120" s="80" t="s">
        <v>555</v>
      </c>
    </row>
    <row r="121" spans="1:46" x14ac:dyDescent="0.2">
      <c r="A121" s="133" t="s">
        <v>386</v>
      </c>
      <c r="B121" s="133" t="s">
        <v>387</v>
      </c>
      <c r="C121" s="131">
        <v>39630</v>
      </c>
      <c r="D121" s="131">
        <v>48784</v>
      </c>
      <c r="E121" s="131">
        <v>11492</v>
      </c>
      <c r="F121" s="131">
        <v>25009.237121423856</v>
      </c>
      <c r="G121" s="131">
        <v>42162</v>
      </c>
      <c r="H121" s="131">
        <v>54749</v>
      </c>
      <c r="I121" s="131">
        <v>14886</v>
      </c>
      <c r="J121" s="131">
        <v>28841.252119800756</v>
      </c>
      <c r="K121" s="131">
        <v>47053.940330000019</v>
      </c>
      <c r="L121" s="131">
        <v>71134</v>
      </c>
      <c r="M121" s="131">
        <v>17037.557365900004</v>
      </c>
      <c r="N121" s="131">
        <v>34696.649740000008</v>
      </c>
      <c r="O121" s="131">
        <v>62379.059270713697</v>
      </c>
      <c r="P121" s="131">
        <v>83073.001720000058</v>
      </c>
      <c r="Q121" s="131">
        <v>19483</v>
      </c>
      <c r="R121" s="131">
        <v>33128.103670000004</v>
      </c>
      <c r="S121" s="131">
        <v>54902.890670000001</v>
      </c>
      <c r="T121" s="131">
        <v>71720.592930000028</v>
      </c>
      <c r="U121" s="131">
        <v>17561</v>
      </c>
      <c r="V121" s="131">
        <v>33995</v>
      </c>
      <c r="W121" s="131">
        <f>+W8+W14+W30+W80+W104</f>
        <v>57706</v>
      </c>
      <c r="X121" s="196">
        <f>+PL!AC2</f>
        <v>57706</v>
      </c>
      <c r="Y121" s="191">
        <f>+W121-X121</f>
        <v>0</v>
      </c>
      <c r="Z121" s="131">
        <f>+Z8+Z14+Z30+Z80+Z104</f>
        <v>80088</v>
      </c>
      <c r="AA121" s="228">
        <f>+PL!AD2</f>
        <v>80088</v>
      </c>
      <c r="AB121" s="228">
        <f>+Z121-AA121</f>
        <v>0</v>
      </c>
      <c r="AC121" s="131">
        <f>+AC8+AC14+AC30+AC80+AC104</f>
        <v>21700.09391</v>
      </c>
      <c r="AD121" s="118">
        <f>+PL!AE2</f>
        <v>21700</v>
      </c>
      <c r="AE121" s="228">
        <f>+AC121-AD121</f>
        <v>9.3909999999596039E-2</v>
      </c>
      <c r="AF121" s="131">
        <v>40928</v>
      </c>
      <c r="AG121" s="118">
        <f>+PL!AF2</f>
        <v>40928</v>
      </c>
      <c r="AH121" s="118">
        <f t="shared" ref="AH121:AH132" si="64">+AF121-AG121</f>
        <v>0</v>
      </c>
      <c r="AI121" s="131">
        <v>59924</v>
      </c>
      <c r="AJ121" s="118">
        <f>+PL!AG2</f>
        <v>59924</v>
      </c>
      <c r="AK121" s="118">
        <f t="shared" ref="AK121:AK135" si="65">+AI121-AJ121</f>
        <v>0</v>
      </c>
      <c r="AL121" s="131">
        <v>81482.848259999999</v>
      </c>
      <c r="AM121" s="118">
        <f>+PL!AH2</f>
        <v>81482.848259999999</v>
      </c>
      <c r="AN121" s="118">
        <f t="shared" ref="AN121:AN135" si="66">+AL121-AM121</f>
        <v>0</v>
      </c>
      <c r="AO121" s="131">
        <v>19738</v>
      </c>
      <c r="AP121" s="118">
        <f>+PL!AI2</f>
        <v>19738</v>
      </c>
      <c r="AQ121" s="118">
        <f t="shared" ref="AQ121:AQ135" si="67">+AO121-AP121</f>
        <v>0</v>
      </c>
      <c r="AR121" s="131">
        <v>34666</v>
      </c>
      <c r="AS121" s="118">
        <f>+PL!AJ2</f>
        <v>34666</v>
      </c>
      <c r="AT121" s="229">
        <f t="shared" ref="AT121:AT135" si="68">+AR121-AS121</f>
        <v>0</v>
      </c>
    </row>
    <row r="122" spans="1:46" x14ac:dyDescent="0.2">
      <c r="A122" s="133" t="s">
        <v>388</v>
      </c>
      <c r="B122" s="133" t="s">
        <v>389</v>
      </c>
      <c r="C122" s="131">
        <v>-27985</v>
      </c>
      <c r="D122" s="131">
        <v>-38012</v>
      </c>
      <c r="E122" s="131">
        <v>-9394</v>
      </c>
      <c r="F122" s="131">
        <v>-19774.658594999997</v>
      </c>
      <c r="G122" s="131">
        <v>-35074</v>
      </c>
      <c r="H122" s="131">
        <v>-45824</v>
      </c>
      <c r="I122" s="131">
        <v>-12516</v>
      </c>
      <c r="J122" s="131">
        <v>-24316</v>
      </c>
      <c r="K122" s="131">
        <v>-40619</v>
      </c>
      <c r="L122" s="131">
        <v>-64369</v>
      </c>
      <c r="M122" s="131">
        <v>-13875</v>
      </c>
      <c r="N122" s="131">
        <v>-29430</v>
      </c>
      <c r="O122" s="131">
        <v>-54681</v>
      </c>
      <c r="P122" s="131">
        <v>-72475</v>
      </c>
      <c r="Q122" s="131">
        <v>-16019</v>
      </c>
      <c r="R122" s="131">
        <v>-27329</v>
      </c>
      <c r="S122" s="131">
        <v>-47354</v>
      </c>
      <c r="T122" s="131">
        <v>-61841</v>
      </c>
      <c r="U122" s="131" t="s">
        <v>449</v>
      </c>
      <c r="V122" s="131">
        <v>-27754</v>
      </c>
      <c r="W122" s="131">
        <f>-(W11+W15+W31+W85+W105+W32-W33-W68-W90)</f>
        <v>-48659</v>
      </c>
      <c r="X122" s="131">
        <f t="shared" ref="X122:Y122" si="69">-(X11+X15+X31+X85+X105+X32-X33-X68-X90)</f>
        <v>0</v>
      </c>
      <c r="Y122" s="131">
        <f t="shared" si="69"/>
        <v>0</v>
      </c>
      <c r="Z122" s="131">
        <f>-(67519)</f>
        <v>-67519</v>
      </c>
      <c r="AA122" s="228">
        <f>PL!AD3</f>
        <v>-67519</v>
      </c>
      <c r="AB122" s="228">
        <f>+Z122-AA122</f>
        <v>0</v>
      </c>
      <c r="AC122" s="131">
        <f>-(AC11+AC15+AC31+AC85+AC105+AC32-AC33-AC68-AC90)</f>
        <v>-18562</v>
      </c>
      <c r="AD122" s="118">
        <f>PL!AE3</f>
        <v>-18562</v>
      </c>
      <c r="AE122" s="228">
        <f>+AC122-AD122</f>
        <v>0</v>
      </c>
      <c r="AF122" s="131">
        <v>-36005</v>
      </c>
      <c r="AG122" s="118">
        <f>PL!AF3</f>
        <v>-36005</v>
      </c>
      <c r="AH122" s="118">
        <f t="shared" si="64"/>
        <v>0</v>
      </c>
      <c r="AI122" s="131">
        <v>-53423</v>
      </c>
      <c r="AJ122" s="118">
        <f>PL!AG3</f>
        <v>-53423</v>
      </c>
      <c r="AK122" s="118">
        <f t="shared" si="65"/>
        <v>0</v>
      </c>
      <c r="AL122" s="131">
        <v>-73480.010760000005</v>
      </c>
      <c r="AM122" s="118">
        <f>PL!AH3</f>
        <v>-73480.010760000005</v>
      </c>
      <c r="AN122" s="118">
        <f t="shared" si="66"/>
        <v>0</v>
      </c>
      <c r="AO122" s="131">
        <v>-17075</v>
      </c>
      <c r="AP122" s="118">
        <f>PL!AI3</f>
        <v>-17075</v>
      </c>
      <c r="AQ122" s="118">
        <f t="shared" si="67"/>
        <v>0</v>
      </c>
      <c r="AR122" s="131">
        <f>-30249</f>
        <v>-30249</v>
      </c>
      <c r="AS122" s="118">
        <f>PL!AJ3</f>
        <v>-30249</v>
      </c>
      <c r="AT122" s="229">
        <f t="shared" si="68"/>
        <v>0</v>
      </c>
    </row>
    <row r="123" spans="1:46" ht="34.5" thickBot="1" x14ac:dyDescent="0.25">
      <c r="A123" s="134" t="s">
        <v>390</v>
      </c>
      <c r="B123" s="134" t="s">
        <v>391</v>
      </c>
      <c r="C123" s="102">
        <v>-869</v>
      </c>
      <c r="D123" s="102">
        <v>4159</v>
      </c>
      <c r="E123" s="102">
        <v>-423</v>
      </c>
      <c r="F123" s="102">
        <v>-944.0081214017664</v>
      </c>
      <c r="G123" s="102">
        <v>-5334</v>
      </c>
      <c r="H123" s="102">
        <v>-5262</v>
      </c>
      <c r="I123" s="102">
        <v>576</v>
      </c>
      <c r="J123" s="102">
        <v>1801.6808657398142</v>
      </c>
      <c r="K123" s="102">
        <v>1564.4179999999978</v>
      </c>
      <c r="L123" s="102">
        <v>3082</v>
      </c>
      <c r="M123" s="102">
        <v>572.13075454244245</v>
      </c>
      <c r="N123" s="102">
        <v>3318.7519127191372</v>
      </c>
      <c r="O123" s="102">
        <v>4179.0538423572598</v>
      </c>
      <c r="P123" s="102">
        <v>5175.4948002329384</v>
      </c>
      <c r="Q123" s="102">
        <v>1043</v>
      </c>
      <c r="R123" s="102">
        <v>2696.9718458128846</v>
      </c>
      <c r="S123" s="102">
        <v>-5850.188234549164</v>
      </c>
      <c r="T123" s="102">
        <v>-5927.5801221376405</v>
      </c>
      <c r="U123" s="102">
        <v>2855</v>
      </c>
      <c r="V123" s="102">
        <v>6193</v>
      </c>
      <c r="W123" s="102">
        <f>+W62+W89</f>
        <v>4090</v>
      </c>
      <c r="X123" s="196">
        <f>+PL!AC4</f>
        <v>4090</v>
      </c>
      <c r="Y123" s="191">
        <f>+W123-X123</f>
        <v>0</v>
      </c>
      <c r="Z123" s="102">
        <f>+Z62+Z89</f>
        <v>2701</v>
      </c>
      <c r="AA123" s="228">
        <f>+PL!AD4</f>
        <v>2701</v>
      </c>
      <c r="AB123" s="228">
        <f t="shared" ref="AB123:AB137" si="70">+Z123-AA123</f>
        <v>0</v>
      </c>
      <c r="AC123" s="102">
        <f>+AC62+AC89</f>
        <v>-691</v>
      </c>
      <c r="AD123" s="118">
        <f>+PL!AE4</f>
        <v>-691</v>
      </c>
      <c r="AE123" s="228">
        <f t="shared" ref="AE123:AE126" si="71">+AC123-AD123</f>
        <v>0</v>
      </c>
      <c r="AF123" s="102">
        <v>-1856</v>
      </c>
      <c r="AG123" s="118">
        <f>+PL!AF4</f>
        <v>-1856</v>
      </c>
      <c r="AH123" s="118">
        <f t="shared" si="64"/>
        <v>0</v>
      </c>
      <c r="AI123" s="102">
        <v>-8374</v>
      </c>
      <c r="AJ123" s="118">
        <f>+PL!AG4</f>
        <v>-8374</v>
      </c>
      <c r="AK123" s="118">
        <f t="shared" si="65"/>
        <v>0</v>
      </c>
      <c r="AL123" s="102">
        <v>-8960</v>
      </c>
      <c r="AM123" s="118">
        <f>+PL!AH4</f>
        <v>-8960</v>
      </c>
      <c r="AN123" s="118">
        <f t="shared" si="66"/>
        <v>0</v>
      </c>
      <c r="AO123" s="102">
        <v>45</v>
      </c>
      <c r="AP123" s="118">
        <f>+PL!AI4</f>
        <v>45</v>
      </c>
      <c r="AQ123" s="118">
        <f t="shared" si="67"/>
        <v>0</v>
      </c>
      <c r="AR123" s="102">
        <f>+AR62+AR89</f>
        <v>-965</v>
      </c>
      <c r="AS123" s="118">
        <f>+PL!AJ4</f>
        <v>-965</v>
      </c>
      <c r="AT123" s="229">
        <f t="shared" si="68"/>
        <v>0</v>
      </c>
    </row>
    <row r="124" spans="1:46" ht="13.15" customHeight="1" thickBot="1" x14ac:dyDescent="0.25">
      <c r="A124" s="135" t="s">
        <v>392</v>
      </c>
      <c r="B124" s="135" t="s">
        <v>393</v>
      </c>
      <c r="C124" s="132">
        <v>10777</v>
      </c>
      <c r="D124" s="132">
        <v>14931</v>
      </c>
      <c r="E124" s="132">
        <v>1675</v>
      </c>
      <c r="F124" s="132">
        <v>4290.570405022092</v>
      </c>
      <c r="G124" s="132">
        <v>1754</v>
      </c>
      <c r="H124" s="132">
        <v>3663</v>
      </c>
      <c r="I124" s="132">
        <v>2946</v>
      </c>
      <c r="J124" s="132">
        <v>6326.9329855405704</v>
      </c>
      <c r="K124" s="132">
        <v>8000.3583300000173</v>
      </c>
      <c r="L124" s="132">
        <v>9847</v>
      </c>
      <c r="M124" s="132">
        <v>3734.6881204424462</v>
      </c>
      <c r="N124" s="132">
        <v>8585.4016527191452</v>
      </c>
      <c r="O124" s="132">
        <v>11877.113113071</v>
      </c>
      <c r="P124" s="132">
        <v>15773.496520232997</v>
      </c>
      <c r="Q124" s="132">
        <v>4507</v>
      </c>
      <c r="R124" s="132">
        <v>8496.0755158128886</v>
      </c>
      <c r="S124" s="132">
        <v>1698.7024354508367</v>
      </c>
      <c r="T124" s="132">
        <v>3952.0128078623875</v>
      </c>
      <c r="U124" s="132">
        <v>5652</v>
      </c>
      <c r="V124" s="132">
        <v>12434</v>
      </c>
      <c r="W124" s="132">
        <f>+SUM(W121:W123)</f>
        <v>13137</v>
      </c>
      <c r="X124" s="196">
        <f>+PL!AC6</f>
        <v>13137</v>
      </c>
      <c r="Y124" s="191">
        <f>+W124-X124</f>
        <v>0</v>
      </c>
      <c r="Z124" s="132">
        <f>+SUM(Z121:Z123)</f>
        <v>15270</v>
      </c>
      <c r="AA124" s="228">
        <f>+PL!AD6</f>
        <v>15270</v>
      </c>
      <c r="AB124" s="228">
        <f t="shared" si="70"/>
        <v>0</v>
      </c>
      <c r="AC124" s="132">
        <f>+SUM(AC121:AC123)</f>
        <v>2447.0939099999996</v>
      </c>
      <c r="AD124" s="132">
        <f t="shared" ref="AD124:AE124" si="72">+SUM(AD121:AD123)</f>
        <v>2447</v>
      </c>
      <c r="AE124" s="132">
        <f t="shared" si="72"/>
        <v>9.3909999999596039E-2</v>
      </c>
      <c r="AF124" s="132">
        <f>+SUM(AF121:AF123)</f>
        <v>3067</v>
      </c>
      <c r="AG124" s="118">
        <f>+PL!AF6</f>
        <v>3067</v>
      </c>
      <c r="AH124" s="118">
        <f t="shared" si="64"/>
        <v>0</v>
      </c>
      <c r="AI124" s="132">
        <f>+SUM(AI121:AI123)</f>
        <v>-1873</v>
      </c>
      <c r="AJ124" s="118">
        <f>+PL!AG6</f>
        <v>-1873</v>
      </c>
      <c r="AK124" s="118">
        <f t="shared" si="65"/>
        <v>0</v>
      </c>
      <c r="AL124" s="132">
        <f>+SUM(AL121:AL123)</f>
        <v>-957.16250000000582</v>
      </c>
      <c r="AM124" s="118">
        <f>+PL!AH6</f>
        <v>-957.16250000000582</v>
      </c>
      <c r="AN124" s="118">
        <f t="shared" si="66"/>
        <v>0</v>
      </c>
      <c r="AO124" s="132">
        <f>+SUM(AO121:AO123)</f>
        <v>2708</v>
      </c>
      <c r="AP124" s="118">
        <f>+PL!AI6</f>
        <v>2708</v>
      </c>
      <c r="AQ124" s="118">
        <f t="shared" si="67"/>
        <v>0</v>
      </c>
      <c r="AR124" s="132">
        <f>+SUM(AR121:AR123)</f>
        <v>3452</v>
      </c>
      <c r="AS124" s="118">
        <f>+PL!AJ6</f>
        <v>3452</v>
      </c>
      <c r="AT124" s="229">
        <f t="shared" si="68"/>
        <v>0</v>
      </c>
    </row>
    <row r="125" spans="1:46" x14ac:dyDescent="0.2">
      <c r="A125" s="12"/>
      <c r="B125" s="133"/>
      <c r="C125" s="114"/>
      <c r="D125" s="114"/>
      <c r="E125" s="114"/>
      <c r="F125" s="113"/>
      <c r="G125" s="113"/>
      <c r="H125" s="113"/>
      <c r="I125" s="113"/>
      <c r="J125" s="113"/>
      <c r="K125" s="113"/>
      <c r="L125" s="113"/>
      <c r="M125" s="113"/>
      <c r="N125" s="113"/>
      <c r="O125" s="113"/>
      <c r="P125" s="113"/>
      <c r="Q125" s="113"/>
      <c r="R125" s="113"/>
      <c r="S125" s="113"/>
      <c r="T125" s="113"/>
      <c r="U125" s="113"/>
      <c r="V125" s="113"/>
      <c r="W125" s="113"/>
      <c r="X125" s="196"/>
      <c r="Y125" s="191">
        <f t="shared" ref="Y125:Y137" si="73">+W125-X125</f>
        <v>0</v>
      </c>
      <c r="Z125" s="113"/>
      <c r="AA125" s="228"/>
      <c r="AB125" s="228">
        <f t="shared" si="70"/>
        <v>0</v>
      </c>
      <c r="AC125" s="113"/>
      <c r="AD125" s="118"/>
      <c r="AE125" s="228">
        <f t="shared" si="71"/>
        <v>0</v>
      </c>
      <c r="AF125" s="113"/>
      <c r="AG125" s="118"/>
      <c r="AH125" s="118">
        <f t="shared" si="64"/>
        <v>0</v>
      </c>
      <c r="AI125" s="113"/>
      <c r="AJ125" s="118"/>
      <c r="AK125" s="118">
        <f t="shared" si="65"/>
        <v>0</v>
      </c>
      <c r="AL125" s="113"/>
      <c r="AM125" s="118"/>
      <c r="AN125" s="118">
        <f t="shared" si="66"/>
        <v>0</v>
      </c>
      <c r="AO125" s="113"/>
      <c r="AP125" s="118"/>
      <c r="AQ125" s="118">
        <f t="shared" si="67"/>
        <v>0</v>
      </c>
      <c r="AR125" s="113"/>
      <c r="AS125" s="118"/>
      <c r="AT125" s="229">
        <f t="shared" si="68"/>
        <v>0</v>
      </c>
    </row>
    <row r="126" spans="1:46" x14ac:dyDescent="0.2">
      <c r="A126" s="72" t="s">
        <v>394</v>
      </c>
      <c r="B126" s="72" t="s">
        <v>395</v>
      </c>
      <c r="C126" s="118">
        <v>-7013</v>
      </c>
      <c r="D126" s="118">
        <v>-8584.8396946564881</v>
      </c>
      <c r="E126" s="118">
        <v>-833</v>
      </c>
      <c r="F126" s="118">
        <v>-3211.2735267624339</v>
      </c>
      <c r="G126" s="118">
        <v>-5622</v>
      </c>
      <c r="H126" s="118">
        <v>-10354</v>
      </c>
      <c r="I126" s="118">
        <v>-2001</v>
      </c>
      <c r="J126" s="118">
        <v>-4413</v>
      </c>
      <c r="K126" s="118">
        <v>-6831</v>
      </c>
      <c r="L126" s="118">
        <v>-9582</v>
      </c>
      <c r="M126" s="118">
        <v>-2246</v>
      </c>
      <c r="N126" s="118">
        <v>-4591</v>
      </c>
      <c r="O126" s="118">
        <v>-7262</v>
      </c>
      <c r="P126" s="118">
        <v>-10227</v>
      </c>
      <c r="Q126" s="118">
        <v>-2526</v>
      </c>
      <c r="R126" s="118">
        <v>-5146</v>
      </c>
      <c r="S126" s="118">
        <v>-8218</v>
      </c>
      <c r="T126" s="118">
        <v>-14361</v>
      </c>
      <c r="U126" s="118">
        <v>-2939</v>
      </c>
      <c r="V126" s="118">
        <v>-5778</v>
      </c>
      <c r="W126" s="118">
        <f>-W116</f>
        <v>-9251.9693234999831</v>
      </c>
      <c r="X126" s="196">
        <f>+PL!AC9</f>
        <v>-9252</v>
      </c>
      <c r="Y126" s="191">
        <f t="shared" si="73"/>
        <v>3.0676500016852515E-2</v>
      </c>
      <c r="Z126" s="118">
        <f>-Z116</f>
        <v>-12765</v>
      </c>
      <c r="AA126" s="228">
        <f>+PL!AD9+PL!AD8</f>
        <v>-12765</v>
      </c>
      <c r="AB126" s="228">
        <f t="shared" si="70"/>
        <v>0</v>
      </c>
      <c r="AC126" s="118">
        <f>-AC116</f>
        <v>-3453</v>
      </c>
      <c r="AD126" s="118">
        <f>+PL!AE9+PL!AE8</f>
        <v>-3453</v>
      </c>
      <c r="AE126" s="228">
        <f t="shared" si="71"/>
        <v>0</v>
      </c>
      <c r="AF126" s="118">
        <v>-7366</v>
      </c>
      <c r="AG126" s="118">
        <f>PL!AF8+PL!AF9</f>
        <v>-7366</v>
      </c>
      <c r="AH126" s="118">
        <f t="shared" si="64"/>
        <v>0</v>
      </c>
      <c r="AI126" s="118">
        <f>-AI116</f>
        <v>-10858</v>
      </c>
      <c r="AJ126" s="118">
        <f>PL!AG8+PL!AG9</f>
        <v>-10858</v>
      </c>
      <c r="AK126" s="118">
        <f t="shared" si="65"/>
        <v>0</v>
      </c>
      <c r="AL126" s="118">
        <f>-AL116</f>
        <v>-14832</v>
      </c>
      <c r="AM126" s="118">
        <f>PL!AH8+PL!AH9</f>
        <v>-14831.790789999999</v>
      </c>
      <c r="AN126" s="118">
        <f t="shared" si="66"/>
        <v>-0.20921000000089407</v>
      </c>
      <c r="AO126" s="118">
        <f>-AO116</f>
        <v>-2693</v>
      </c>
      <c r="AP126" s="118">
        <f>PL!AI8+PL!AI9</f>
        <v>-2693</v>
      </c>
      <c r="AQ126" s="118">
        <f t="shared" si="67"/>
        <v>0</v>
      </c>
      <c r="AR126" s="118">
        <f>-AR116</f>
        <v>-5533</v>
      </c>
      <c r="AS126" s="118">
        <f>PL!AJ8+PL!AJ9</f>
        <v>-5533</v>
      </c>
      <c r="AT126" s="229">
        <f t="shared" si="68"/>
        <v>0</v>
      </c>
    </row>
    <row r="127" spans="1:46" ht="22.5" x14ac:dyDescent="0.2">
      <c r="A127" s="72" t="s">
        <v>518</v>
      </c>
      <c r="B127" s="72" t="s">
        <v>519</v>
      </c>
      <c r="C127" s="240" t="s">
        <v>110</v>
      </c>
      <c r="D127" s="240" t="s">
        <v>110</v>
      </c>
      <c r="E127" s="240" t="s">
        <v>110</v>
      </c>
      <c r="F127" s="240" t="s">
        <v>110</v>
      </c>
      <c r="G127" s="240" t="s">
        <v>110</v>
      </c>
      <c r="H127" s="240" t="s">
        <v>110</v>
      </c>
      <c r="I127" s="240" t="s">
        <v>110</v>
      </c>
      <c r="J127" s="240" t="s">
        <v>110</v>
      </c>
      <c r="K127" s="240" t="s">
        <v>110</v>
      </c>
      <c r="L127" s="240" t="s">
        <v>110</v>
      </c>
      <c r="M127" s="240" t="s">
        <v>110</v>
      </c>
      <c r="N127" s="240" t="s">
        <v>110</v>
      </c>
      <c r="O127" s="240" t="s">
        <v>110</v>
      </c>
      <c r="P127" s="240" t="s">
        <v>110</v>
      </c>
      <c r="Q127" s="240" t="s">
        <v>110</v>
      </c>
      <c r="R127" s="240" t="s">
        <v>110</v>
      </c>
      <c r="S127" s="240" t="s">
        <v>110</v>
      </c>
      <c r="T127" s="240" t="s">
        <v>110</v>
      </c>
      <c r="U127" s="240" t="s">
        <v>110</v>
      </c>
      <c r="V127" s="240" t="s">
        <v>110</v>
      </c>
      <c r="W127" s="240" t="s">
        <v>110</v>
      </c>
      <c r="X127" s="196"/>
      <c r="Y127" s="191"/>
      <c r="Z127" s="118">
        <v>-202</v>
      </c>
      <c r="AA127" s="228"/>
      <c r="AB127" s="228"/>
      <c r="AC127" s="118"/>
      <c r="AD127" s="118"/>
      <c r="AE127" s="228"/>
      <c r="AF127" s="118">
        <v>-3</v>
      </c>
      <c r="AG127" s="118">
        <f>+PL!AF10</f>
        <v>-3</v>
      </c>
      <c r="AH127" s="118">
        <f t="shared" si="64"/>
        <v>0</v>
      </c>
      <c r="AI127" s="118">
        <v>310</v>
      </c>
      <c r="AJ127" s="118">
        <f>+PL!AG10</f>
        <v>310</v>
      </c>
      <c r="AK127" s="118">
        <f t="shared" si="65"/>
        <v>0</v>
      </c>
      <c r="AL127" s="118">
        <v>197</v>
      </c>
      <c r="AM127" s="118">
        <f>+PL!AH10</f>
        <v>197</v>
      </c>
      <c r="AN127" s="118">
        <f t="shared" si="66"/>
        <v>0</v>
      </c>
      <c r="AO127" s="118">
        <v>-1</v>
      </c>
      <c r="AP127" s="118">
        <f>+PL!AI10</f>
        <v>-1</v>
      </c>
      <c r="AQ127" s="118">
        <f t="shared" si="67"/>
        <v>0</v>
      </c>
      <c r="AR127" s="118">
        <f>+PL!AJ10</f>
        <v>-8</v>
      </c>
      <c r="AS127" s="118">
        <f>+PL!AJ10</f>
        <v>-8</v>
      </c>
      <c r="AT127" s="229">
        <f t="shared" si="68"/>
        <v>0</v>
      </c>
    </row>
    <row r="128" spans="1:46" x14ac:dyDescent="0.2">
      <c r="A128" s="72" t="s">
        <v>396</v>
      </c>
      <c r="B128" s="72" t="s">
        <v>397</v>
      </c>
      <c r="C128" s="264">
        <v>127</v>
      </c>
      <c r="D128" s="264">
        <v>351</v>
      </c>
      <c r="E128" s="264">
        <v>147</v>
      </c>
      <c r="F128" s="264">
        <v>372</v>
      </c>
      <c r="G128" s="264">
        <v>673</v>
      </c>
      <c r="H128" s="264">
        <v>2753</v>
      </c>
      <c r="I128" s="264">
        <v>176</v>
      </c>
      <c r="J128" s="264">
        <v>386</v>
      </c>
      <c r="K128" s="264">
        <v>533</v>
      </c>
      <c r="L128" s="264">
        <v>744</v>
      </c>
      <c r="M128" s="264">
        <v>126</v>
      </c>
      <c r="N128" s="264">
        <v>228</v>
      </c>
      <c r="O128" s="264">
        <v>353</v>
      </c>
      <c r="P128" s="264">
        <v>1350</v>
      </c>
      <c r="Q128" s="264">
        <v>121</v>
      </c>
      <c r="R128" s="264">
        <v>270</v>
      </c>
      <c r="S128" s="264">
        <v>482</v>
      </c>
      <c r="T128" s="118">
        <f>+PL!Z12</f>
        <v>702</v>
      </c>
      <c r="U128" s="118">
        <f>+PL!AA12</f>
        <v>143</v>
      </c>
      <c r="V128" s="118">
        <f>+PL!AB12</f>
        <v>332</v>
      </c>
      <c r="W128" s="118">
        <f>+PL!AC12</f>
        <v>702</v>
      </c>
      <c r="X128" s="118">
        <f>+PL!AD12</f>
        <v>444</v>
      </c>
      <c r="Y128" s="118">
        <f>+PL!AE12</f>
        <v>75</v>
      </c>
      <c r="Z128" s="118">
        <f>+PL!AD12</f>
        <v>444</v>
      </c>
      <c r="AA128" s="243">
        <f>+PL!AD12</f>
        <v>444</v>
      </c>
      <c r="AB128" s="243">
        <f t="shared" si="70"/>
        <v>0</v>
      </c>
      <c r="AC128" s="118">
        <f>+PL!AE12</f>
        <v>75</v>
      </c>
      <c r="AD128" s="118">
        <f>+PL!AE12</f>
        <v>75</v>
      </c>
      <c r="AE128" s="228">
        <f>+AC128-AD128</f>
        <v>0</v>
      </c>
      <c r="AF128" s="118">
        <v>93</v>
      </c>
      <c r="AG128" s="118">
        <f>+PL!AF12</f>
        <v>93</v>
      </c>
      <c r="AH128" s="118">
        <f t="shared" si="64"/>
        <v>0</v>
      </c>
      <c r="AI128" s="118">
        <v>198</v>
      </c>
      <c r="AJ128" s="118">
        <f>+PL!AG12</f>
        <v>198</v>
      </c>
      <c r="AK128" s="118">
        <f t="shared" si="65"/>
        <v>0</v>
      </c>
      <c r="AL128" s="118">
        <v>175.03185999999999</v>
      </c>
      <c r="AM128" s="118">
        <f>+PL!AH12</f>
        <v>175.03185999999999</v>
      </c>
      <c r="AN128" s="118">
        <f t="shared" si="66"/>
        <v>0</v>
      </c>
      <c r="AO128" s="118">
        <v>30</v>
      </c>
      <c r="AP128" s="118">
        <f>+PL!AI12</f>
        <v>30</v>
      </c>
      <c r="AQ128" s="118">
        <f t="shared" si="67"/>
        <v>0</v>
      </c>
      <c r="AR128" s="118">
        <f>+PL!AJ12</f>
        <v>73</v>
      </c>
      <c r="AS128" s="118">
        <f>+PL!AJ12</f>
        <v>73</v>
      </c>
      <c r="AT128" s="229">
        <f t="shared" si="68"/>
        <v>0</v>
      </c>
    </row>
    <row r="129" spans="1:46" ht="15" customHeight="1" thickBot="1" x14ac:dyDescent="0.25">
      <c r="A129" s="190" t="s">
        <v>533</v>
      </c>
      <c r="B129" s="190" t="s">
        <v>534</v>
      </c>
      <c r="C129" s="265"/>
      <c r="D129" s="265"/>
      <c r="E129" s="265"/>
      <c r="F129" s="265"/>
      <c r="G129" s="265"/>
      <c r="H129" s="265"/>
      <c r="I129" s="265"/>
      <c r="J129" s="265"/>
      <c r="K129" s="265"/>
      <c r="L129" s="265"/>
      <c r="M129" s="265"/>
      <c r="N129" s="265"/>
      <c r="O129" s="265"/>
      <c r="P129" s="265"/>
      <c r="Q129" s="265"/>
      <c r="R129" s="265"/>
      <c r="S129" s="265"/>
      <c r="T129" s="118">
        <f>+PL!Z13</f>
        <v>-112</v>
      </c>
      <c r="U129" s="118">
        <f>+PL!AA13</f>
        <v>30</v>
      </c>
      <c r="V129" s="118">
        <f>+PL!AB13</f>
        <v>81</v>
      </c>
      <c r="W129" s="118">
        <f>+PL!AC13</f>
        <v>56</v>
      </c>
      <c r="X129" s="196"/>
      <c r="Y129" s="191"/>
      <c r="Z129" s="118">
        <f>+PL!AD13</f>
        <v>352</v>
      </c>
      <c r="AA129" s="228"/>
      <c r="AB129" s="228"/>
      <c r="AC129" s="118">
        <f>+PL!AE13</f>
        <v>35</v>
      </c>
      <c r="AD129" s="118"/>
      <c r="AE129" s="228"/>
      <c r="AF129" s="102">
        <v>44</v>
      </c>
      <c r="AG129" s="118">
        <f>+PL!AF13</f>
        <v>44</v>
      </c>
      <c r="AH129" s="118">
        <f t="shared" si="64"/>
        <v>0</v>
      </c>
      <c r="AI129" s="102">
        <v>109</v>
      </c>
      <c r="AJ129" s="118">
        <f>+PL!AG13</f>
        <v>109</v>
      </c>
      <c r="AK129" s="118">
        <f t="shared" si="65"/>
        <v>0</v>
      </c>
      <c r="AL129" s="102">
        <v>137</v>
      </c>
      <c r="AM129" s="118">
        <f>+PL!AH13</f>
        <v>137</v>
      </c>
      <c r="AN129" s="118">
        <f t="shared" si="66"/>
        <v>0</v>
      </c>
      <c r="AO129" s="102">
        <v>84</v>
      </c>
      <c r="AP129" s="118">
        <f>+PL!AI13</f>
        <v>84</v>
      </c>
      <c r="AQ129" s="118">
        <f t="shared" si="67"/>
        <v>0</v>
      </c>
      <c r="AR129" s="102">
        <f>+PL!AJ13</f>
        <v>503</v>
      </c>
      <c r="AS129" s="118">
        <f>+PL!AJ13</f>
        <v>503</v>
      </c>
      <c r="AT129" s="229">
        <f t="shared" si="68"/>
        <v>0</v>
      </c>
    </row>
    <row r="130" spans="1:46" ht="12" thickBot="1" x14ac:dyDescent="0.25">
      <c r="A130" s="135" t="s">
        <v>398</v>
      </c>
      <c r="B130" s="135" t="s">
        <v>399</v>
      </c>
      <c r="C130" s="132">
        <v>3891</v>
      </c>
      <c r="D130" s="132">
        <v>6697.1603053435119</v>
      </c>
      <c r="E130" s="132">
        <v>989</v>
      </c>
      <c r="F130" s="132">
        <v>1451.2968782596581</v>
      </c>
      <c r="G130" s="132">
        <v>-3195</v>
      </c>
      <c r="H130" s="132">
        <v>-3938</v>
      </c>
      <c r="I130" s="132">
        <v>1121</v>
      </c>
      <c r="J130" s="132">
        <v>2299.9329855405704</v>
      </c>
      <c r="K130" s="132">
        <v>1702</v>
      </c>
      <c r="L130" s="132">
        <v>1009</v>
      </c>
      <c r="M130" s="132">
        <v>1614.6881204424462</v>
      </c>
      <c r="N130" s="132">
        <v>4222.4016527191452</v>
      </c>
      <c r="O130" s="132">
        <v>4968.11311307095</v>
      </c>
      <c r="P130" s="132">
        <v>6896.4965202329968</v>
      </c>
      <c r="Q130" s="132">
        <v>2102</v>
      </c>
      <c r="R130" s="132">
        <v>3620.0755158128886</v>
      </c>
      <c r="S130" s="132">
        <v>-6037.2975645491633</v>
      </c>
      <c r="T130" s="132">
        <v>-9818.9871921376125</v>
      </c>
      <c r="U130" s="132">
        <v>2886</v>
      </c>
      <c r="V130" s="132">
        <v>7069</v>
      </c>
      <c r="W130" s="132">
        <f>+SUM(W124:W129)</f>
        <v>4643.0306765000169</v>
      </c>
      <c r="X130" s="196">
        <f>+PL!AC15</f>
        <v>4643</v>
      </c>
      <c r="Y130" s="191">
        <f t="shared" si="73"/>
        <v>3.0676500016852515E-2</v>
      </c>
      <c r="Z130" s="132">
        <f>+SUM(Z124:Z129)</f>
        <v>3099</v>
      </c>
      <c r="AA130" s="228">
        <f>+PL!AD15</f>
        <v>3099</v>
      </c>
      <c r="AB130" s="228">
        <f t="shared" si="70"/>
        <v>0</v>
      </c>
      <c r="AC130" s="132">
        <f>+SUM(AC124:AC129)</f>
        <v>-895.9060900000004</v>
      </c>
      <c r="AD130" s="132">
        <f t="shared" ref="AD130:AF130" si="74">+SUM(AD124:AD129)</f>
        <v>-931</v>
      </c>
      <c r="AE130" s="132">
        <f t="shared" si="74"/>
        <v>9.3909999999596039E-2</v>
      </c>
      <c r="AF130" s="132">
        <f t="shared" si="74"/>
        <v>-4165</v>
      </c>
      <c r="AG130" s="118">
        <f>+PL!AF15</f>
        <v>-4165</v>
      </c>
      <c r="AH130" s="118">
        <f t="shared" si="64"/>
        <v>0</v>
      </c>
      <c r="AI130" s="132">
        <f>+SUM(AI124:AI129)</f>
        <v>-12114</v>
      </c>
      <c r="AJ130" s="118">
        <f>+PL!AG15</f>
        <v>-12114</v>
      </c>
      <c r="AK130" s="118">
        <f t="shared" si="65"/>
        <v>0</v>
      </c>
      <c r="AL130" s="132">
        <f>+SUM(AL124:AL129)</f>
        <v>-15280.130640000007</v>
      </c>
      <c r="AM130" s="118">
        <f>+PL!AH15</f>
        <v>-15279.921430000006</v>
      </c>
      <c r="AN130" s="118">
        <f t="shared" si="66"/>
        <v>-0.20921000000089407</v>
      </c>
      <c r="AO130" s="132">
        <f>+SUM(AO124:AO129)</f>
        <v>128</v>
      </c>
      <c r="AP130" s="118">
        <f>+PL!AI15</f>
        <v>128</v>
      </c>
      <c r="AQ130" s="118">
        <f t="shared" si="67"/>
        <v>0</v>
      </c>
      <c r="AR130" s="132">
        <f>+SUM(AR124:AR129)</f>
        <v>-1513</v>
      </c>
      <c r="AS130" s="118">
        <f>+PL!AJ15</f>
        <v>-1513</v>
      </c>
      <c r="AT130" s="229">
        <f t="shared" si="68"/>
        <v>0</v>
      </c>
    </row>
    <row r="131" spans="1:46" x14ac:dyDescent="0.2">
      <c r="A131" s="136" t="s">
        <v>400</v>
      </c>
      <c r="B131" s="136" t="s">
        <v>401</v>
      </c>
      <c r="C131" s="118">
        <v>-2098</v>
      </c>
      <c r="D131" s="118">
        <v>-1904</v>
      </c>
      <c r="E131" s="118">
        <v>-364</v>
      </c>
      <c r="F131" s="118">
        <v>-966</v>
      </c>
      <c r="G131" s="118">
        <v>-1685</v>
      </c>
      <c r="H131" s="118">
        <v>-2295</v>
      </c>
      <c r="I131" s="118">
        <v>-955</v>
      </c>
      <c r="J131" s="118">
        <v>-1959</v>
      </c>
      <c r="K131" s="118">
        <v>-2981</v>
      </c>
      <c r="L131" s="118">
        <v>-5000</v>
      </c>
      <c r="M131" s="118">
        <v>-1439</v>
      </c>
      <c r="N131" s="118">
        <v>-2922</v>
      </c>
      <c r="O131" s="118">
        <v>-4530</v>
      </c>
      <c r="P131" s="118">
        <v>-5547</v>
      </c>
      <c r="Q131" s="118">
        <v>-1435</v>
      </c>
      <c r="R131" s="118">
        <v>-2873</v>
      </c>
      <c r="S131" s="118">
        <v>-4396</v>
      </c>
      <c r="T131" s="118">
        <v>-6459</v>
      </c>
      <c r="U131" s="118">
        <v>-1679</v>
      </c>
      <c r="V131" s="118">
        <v>-3418</v>
      </c>
      <c r="W131" s="118">
        <f>+PL!$AC$17</f>
        <v>-5267</v>
      </c>
      <c r="X131" s="2">
        <f>+PL!AC17</f>
        <v>-5267</v>
      </c>
      <c r="Y131" s="191">
        <f t="shared" si="73"/>
        <v>0</v>
      </c>
      <c r="Z131" s="118">
        <f>+PL!$AD$17</f>
        <v>-7537</v>
      </c>
      <c r="AA131" s="228">
        <f>+PL!AD17</f>
        <v>-7537</v>
      </c>
      <c r="AB131" s="228">
        <f t="shared" si="70"/>
        <v>0</v>
      </c>
      <c r="AC131" s="118">
        <f>+PL!$AE$17</f>
        <v>-2277</v>
      </c>
      <c r="AD131" s="118">
        <f>+PL!AE17</f>
        <v>-2277</v>
      </c>
      <c r="AE131" s="228">
        <f t="shared" ref="AE131:AE136" si="75">+AC131-AD131</f>
        <v>0</v>
      </c>
      <c r="AF131" s="118">
        <v>-4595</v>
      </c>
      <c r="AG131" s="118">
        <f>+PL!$AF$17</f>
        <v>-4595</v>
      </c>
      <c r="AH131" s="118">
        <f t="shared" si="64"/>
        <v>0</v>
      </c>
      <c r="AI131" s="118">
        <f>+PL!$AG$17</f>
        <v>-7335</v>
      </c>
      <c r="AJ131" s="118">
        <f>+PL!$AG$17</f>
        <v>-7335</v>
      </c>
      <c r="AK131" s="118">
        <f t="shared" si="65"/>
        <v>0</v>
      </c>
      <c r="AL131" s="118">
        <f>+PL!$AH$17</f>
        <v>-10261.77888</v>
      </c>
      <c r="AM131" s="118">
        <f>+PL!$AH$17</f>
        <v>-10261.77888</v>
      </c>
      <c r="AN131" s="118">
        <f t="shared" si="66"/>
        <v>0</v>
      </c>
      <c r="AO131" s="118">
        <v>-2706</v>
      </c>
      <c r="AP131" s="118">
        <f>+PL!$AI$17</f>
        <v>-2706</v>
      </c>
      <c r="AQ131" s="118">
        <f t="shared" si="67"/>
        <v>0</v>
      </c>
      <c r="AR131" s="118">
        <f>+PL!$AJ$17</f>
        <v>-5352</v>
      </c>
      <c r="AS131" s="118">
        <f>+PL!$AJ$17</f>
        <v>-5352</v>
      </c>
      <c r="AT131" s="229">
        <f t="shared" si="68"/>
        <v>0</v>
      </c>
    </row>
    <row r="132" spans="1:46" ht="22.9" customHeight="1" x14ac:dyDescent="0.2">
      <c r="A132" s="72" t="s">
        <v>402</v>
      </c>
      <c r="B132" s="72" t="s">
        <v>403</v>
      </c>
      <c r="C132" s="118">
        <v>0</v>
      </c>
      <c r="D132" s="118">
        <v>0</v>
      </c>
      <c r="E132" s="118">
        <v>0</v>
      </c>
      <c r="F132" s="118">
        <v>0</v>
      </c>
      <c r="G132" s="118">
        <v>0</v>
      </c>
      <c r="H132" s="118">
        <v>-229</v>
      </c>
      <c r="I132" s="118">
        <v>0</v>
      </c>
      <c r="J132" s="118">
        <v>0</v>
      </c>
      <c r="K132" s="118">
        <v>0</v>
      </c>
      <c r="L132" s="118">
        <v>0</v>
      </c>
      <c r="M132" s="118">
        <v>0</v>
      </c>
      <c r="N132" s="118">
        <v>0</v>
      </c>
      <c r="O132" s="118">
        <v>0</v>
      </c>
      <c r="P132" s="118">
        <v>0</v>
      </c>
      <c r="Q132" s="118">
        <v>0</v>
      </c>
      <c r="R132" s="118">
        <v>0</v>
      </c>
      <c r="S132" s="118">
        <v>0</v>
      </c>
      <c r="T132" s="118">
        <v>0</v>
      </c>
      <c r="U132" s="118">
        <v>0</v>
      </c>
      <c r="V132" s="118">
        <v>0</v>
      </c>
      <c r="W132" s="118">
        <v>0</v>
      </c>
      <c r="X132" s="247"/>
      <c r="Y132" s="191">
        <f t="shared" si="73"/>
        <v>0</v>
      </c>
      <c r="Z132" s="118">
        <v>0</v>
      </c>
      <c r="AA132" s="243"/>
      <c r="AB132" s="243">
        <f t="shared" si="70"/>
        <v>0</v>
      </c>
      <c r="AC132" s="118">
        <v>0</v>
      </c>
      <c r="AD132" s="118"/>
      <c r="AE132" s="243">
        <f t="shared" si="75"/>
        <v>0</v>
      </c>
      <c r="AF132" s="118">
        <v>0</v>
      </c>
      <c r="AG132" s="118"/>
      <c r="AH132" s="118">
        <f t="shared" si="64"/>
        <v>0</v>
      </c>
      <c r="AI132" s="118">
        <v>0</v>
      </c>
      <c r="AJ132" s="118"/>
      <c r="AK132" s="118">
        <f t="shared" si="65"/>
        <v>0</v>
      </c>
      <c r="AL132" s="118">
        <v>0</v>
      </c>
      <c r="AM132" s="118"/>
      <c r="AN132" s="118">
        <f t="shared" si="66"/>
        <v>0</v>
      </c>
      <c r="AO132" s="118">
        <v>0</v>
      </c>
      <c r="AP132" s="118"/>
      <c r="AQ132" s="118">
        <f t="shared" si="67"/>
        <v>0</v>
      </c>
      <c r="AR132" s="118">
        <v>0</v>
      </c>
      <c r="AS132" s="118"/>
      <c r="AT132" s="229">
        <f t="shared" si="68"/>
        <v>0</v>
      </c>
    </row>
    <row r="133" spans="1:46" ht="22.9" customHeight="1" thickBot="1" x14ac:dyDescent="0.25">
      <c r="A133" s="190" t="s">
        <v>544</v>
      </c>
      <c r="B133" s="13" t="s">
        <v>543</v>
      </c>
      <c r="C133" s="102"/>
      <c r="D133" s="102"/>
      <c r="E133" s="102"/>
      <c r="F133" s="102"/>
      <c r="G133" s="102"/>
      <c r="H133" s="102"/>
      <c r="I133" s="102"/>
      <c r="J133" s="102"/>
      <c r="K133" s="102"/>
      <c r="L133" s="102"/>
      <c r="M133" s="102"/>
      <c r="N133" s="102"/>
      <c r="O133" s="102"/>
      <c r="P133" s="102"/>
      <c r="Q133" s="102"/>
      <c r="R133" s="102"/>
      <c r="S133" s="102"/>
      <c r="T133" s="102"/>
      <c r="U133" s="102"/>
      <c r="V133" s="102"/>
      <c r="W133" s="102"/>
      <c r="X133" s="196"/>
      <c r="Y133" s="191"/>
      <c r="Z133" s="102"/>
      <c r="AA133" s="228"/>
      <c r="AB133" s="228"/>
      <c r="AC133" s="102"/>
      <c r="AD133" s="118"/>
      <c r="AE133" s="228"/>
      <c r="AF133" s="102"/>
      <c r="AG133" s="118"/>
      <c r="AH133" s="118"/>
      <c r="AI133" s="102">
        <f>+PL!$AG$18</f>
        <v>7301</v>
      </c>
      <c r="AJ133" s="118">
        <f>+PL!$AG$18</f>
        <v>7301</v>
      </c>
      <c r="AK133" s="118">
        <f t="shared" si="65"/>
        <v>0</v>
      </c>
      <c r="AL133" s="102">
        <f>+PL!$AH$18</f>
        <v>7303</v>
      </c>
      <c r="AM133" s="118">
        <f>+PL!$AH$18</f>
        <v>7303</v>
      </c>
      <c r="AN133" s="118">
        <f t="shared" si="66"/>
        <v>0</v>
      </c>
      <c r="AO133" s="102">
        <f>+PL!$AI$18</f>
        <v>0</v>
      </c>
      <c r="AP133" s="118">
        <f>+PL!$AI$18</f>
        <v>0</v>
      </c>
      <c r="AQ133" s="118">
        <f t="shared" si="67"/>
        <v>0</v>
      </c>
      <c r="AR133" s="102">
        <f>+PL!$AJ$18</f>
        <v>0</v>
      </c>
      <c r="AS133" s="118">
        <f>+PL!$AJ$18</f>
        <v>0</v>
      </c>
      <c r="AT133" s="229">
        <f t="shared" si="68"/>
        <v>0</v>
      </c>
    </row>
    <row r="134" spans="1:46" ht="14.65" customHeight="1" thickBot="1" x14ac:dyDescent="0.25">
      <c r="A134" s="135" t="s">
        <v>404</v>
      </c>
      <c r="B134" s="135" t="s">
        <v>405</v>
      </c>
      <c r="C134" s="132">
        <v>1793</v>
      </c>
      <c r="D134" s="132">
        <v>4793.1603053435119</v>
      </c>
      <c r="E134" s="132">
        <v>625</v>
      </c>
      <c r="F134" s="132">
        <v>485.29687825965811</v>
      </c>
      <c r="G134" s="132">
        <v>-4880</v>
      </c>
      <c r="H134" s="132">
        <v>-6462</v>
      </c>
      <c r="I134" s="132">
        <v>166</v>
      </c>
      <c r="J134" s="132">
        <v>340.93298554057037</v>
      </c>
      <c r="K134" s="132">
        <v>-1278.6416699999827</v>
      </c>
      <c r="L134" s="132">
        <v>-3991</v>
      </c>
      <c r="M134" s="132">
        <v>175.68812044244623</v>
      </c>
      <c r="N134" s="132">
        <v>1300.4016527191452</v>
      </c>
      <c r="O134" s="132">
        <v>438</v>
      </c>
      <c r="P134" s="132">
        <v>1349.4965202329968</v>
      </c>
      <c r="Q134" s="132">
        <v>668</v>
      </c>
      <c r="R134" s="132">
        <v>747.07551581288863</v>
      </c>
      <c r="S134" s="132">
        <v>-10433.297564549164</v>
      </c>
      <c r="T134" s="132">
        <v>-16277.987192137613</v>
      </c>
      <c r="U134" s="132">
        <v>1207</v>
      </c>
      <c r="V134" s="26">
        <v>3651</v>
      </c>
      <c r="W134" s="26">
        <f>+SUM(W130:W132)</f>
        <v>-623.96932349998315</v>
      </c>
      <c r="X134" s="196">
        <f>+PL!AC22</f>
        <v>-624</v>
      </c>
      <c r="Y134" s="191">
        <f t="shared" si="73"/>
        <v>3.0676500016852515E-2</v>
      </c>
      <c r="Z134" s="222">
        <f>+SUM(Z130:Z132)</f>
        <v>-4438</v>
      </c>
      <c r="AA134" s="228">
        <f>+PL!AD22</f>
        <v>-4438</v>
      </c>
      <c r="AB134" s="228">
        <f t="shared" si="70"/>
        <v>0</v>
      </c>
      <c r="AC134" s="26">
        <f>+SUM(AC130:AC132)</f>
        <v>-3172.9060900000004</v>
      </c>
      <c r="AD134" s="26">
        <f t="shared" ref="AD134:AF134" si="76">+SUM(AD130:AD132)</f>
        <v>-3208</v>
      </c>
      <c r="AE134" s="26">
        <f t="shared" si="76"/>
        <v>9.3909999999596039E-2</v>
      </c>
      <c r="AF134" s="26">
        <f t="shared" si="76"/>
        <v>-8760</v>
      </c>
      <c r="AG134" s="118">
        <f>+PL!AF22</f>
        <v>-8760</v>
      </c>
      <c r="AH134" s="118">
        <f>+AF134-AG134</f>
        <v>0</v>
      </c>
      <c r="AI134" s="26">
        <f>+SUM(AI130:AI133)</f>
        <v>-12148</v>
      </c>
      <c r="AJ134" s="118">
        <f>+PL!AG22</f>
        <v>-12148</v>
      </c>
      <c r="AK134" s="118">
        <f t="shared" si="65"/>
        <v>0</v>
      </c>
      <c r="AL134" s="26">
        <f>+SUM(AL130:AL133)</f>
        <v>-18238.909520000008</v>
      </c>
      <c r="AM134" s="118">
        <f>+PL!AH22</f>
        <v>-18238.700310000007</v>
      </c>
      <c r="AN134" s="118">
        <f t="shared" si="66"/>
        <v>-0.20921000000089407</v>
      </c>
      <c r="AO134" s="26">
        <f>+SUM(AO130:AO133)</f>
        <v>-2578</v>
      </c>
      <c r="AP134" s="118">
        <f>+PL!AI22</f>
        <v>-2578</v>
      </c>
      <c r="AQ134" s="118">
        <f t="shared" si="67"/>
        <v>0</v>
      </c>
      <c r="AR134" s="26">
        <f>+SUM(AR130:AR133)</f>
        <v>-6865</v>
      </c>
      <c r="AS134" s="118">
        <f>+PL!AJ22</f>
        <v>-6865</v>
      </c>
      <c r="AT134" s="229">
        <f t="shared" si="68"/>
        <v>0</v>
      </c>
    </row>
    <row r="135" spans="1:46" x14ac:dyDescent="0.2">
      <c r="A135" s="72" t="s">
        <v>406</v>
      </c>
      <c r="B135" s="72" t="s">
        <v>407</v>
      </c>
      <c r="C135" s="118">
        <v>353</v>
      </c>
      <c r="D135" s="118">
        <v>222</v>
      </c>
      <c r="E135" s="118">
        <v>0</v>
      </c>
      <c r="F135" s="118">
        <v>0</v>
      </c>
      <c r="G135" s="118">
        <v>0</v>
      </c>
      <c r="H135" s="118">
        <v>482</v>
      </c>
      <c r="I135" s="118">
        <v>0</v>
      </c>
      <c r="J135" s="118">
        <v>0</v>
      </c>
      <c r="K135" s="118">
        <v>0</v>
      </c>
      <c r="L135" s="118">
        <v>773</v>
      </c>
      <c r="M135" s="118">
        <v>0</v>
      </c>
      <c r="N135" s="118">
        <v>0</v>
      </c>
      <c r="O135" s="118">
        <v>0</v>
      </c>
      <c r="P135" s="118">
        <v>442</v>
      </c>
      <c r="Q135" s="118">
        <v>0</v>
      </c>
      <c r="R135" s="118">
        <v>0</v>
      </c>
      <c r="S135" s="118">
        <v>0</v>
      </c>
      <c r="T135" s="118">
        <v>843</v>
      </c>
      <c r="U135" s="118">
        <v>0</v>
      </c>
      <c r="V135" s="118">
        <v>0</v>
      </c>
      <c r="W135" s="118">
        <f>+PL!$AC$24</f>
        <v>0</v>
      </c>
      <c r="Y135" s="191">
        <f t="shared" si="73"/>
        <v>0</v>
      </c>
      <c r="Z135" s="118">
        <f>+PL!$AD$24</f>
        <v>-913</v>
      </c>
      <c r="AA135" s="229">
        <f>+PL!$AD$24</f>
        <v>-913</v>
      </c>
      <c r="AB135" s="228">
        <f t="shared" si="70"/>
        <v>0</v>
      </c>
      <c r="AC135" s="118">
        <f>+PL!$AE$24</f>
        <v>0</v>
      </c>
      <c r="AD135" s="118">
        <f>+PL!$AE$24</f>
        <v>0</v>
      </c>
      <c r="AE135" s="228">
        <f t="shared" si="75"/>
        <v>0</v>
      </c>
      <c r="AF135" s="118">
        <v>0</v>
      </c>
      <c r="AG135" s="118"/>
      <c r="AH135" s="118"/>
      <c r="AI135" s="118">
        <v>0</v>
      </c>
      <c r="AJ135" s="118">
        <v>0</v>
      </c>
      <c r="AK135" s="118">
        <f t="shared" si="65"/>
        <v>0</v>
      </c>
      <c r="AL135" s="118">
        <f>+PL!AH24</f>
        <v>-208</v>
      </c>
      <c r="AM135" s="118">
        <f>+PL!AH24</f>
        <v>-208</v>
      </c>
      <c r="AN135" s="118">
        <f t="shared" si="66"/>
        <v>0</v>
      </c>
      <c r="AO135" s="118">
        <f>+PL!AI24</f>
        <v>0</v>
      </c>
      <c r="AP135" s="118">
        <f>+PL!AI24</f>
        <v>0</v>
      </c>
      <c r="AQ135" s="118">
        <f t="shared" si="67"/>
        <v>0</v>
      </c>
      <c r="AR135" s="118">
        <f>+PL!AJ24</f>
        <v>0</v>
      </c>
      <c r="AS135" s="118">
        <f>+PL!AJ24</f>
        <v>0</v>
      </c>
      <c r="AT135" s="229">
        <f t="shared" si="68"/>
        <v>0</v>
      </c>
    </row>
    <row r="136" spans="1:46" ht="12" thickBot="1" x14ac:dyDescent="0.25">
      <c r="A136" s="137"/>
      <c r="B136" s="134"/>
      <c r="C136" s="116"/>
      <c r="D136" s="116"/>
      <c r="E136" s="116"/>
      <c r="F136" s="115"/>
      <c r="G136" s="115"/>
      <c r="H136" s="115"/>
      <c r="I136" s="115"/>
      <c r="J136" s="115"/>
      <c r="K136" s="115"/>
      <c r="L136" s="115"/>
      <c r="M136" s="115"/>
      <c r="N136" s="115"/>
      <c r="O136" s="115"/>
      <c r="P136" s="115"/>
      <c r="Q136" s="115"/>
      <c r="R136" s="115"/>
      <c r="S136" s="115"/>
      <c r="T136" s="115"/>
      <c r="U136" s="115"/>
      <c r="V136" s="115"/>
      <c r="W136" s="115"/>
      <c r="Y136" s="191">
        <f t="shared" si="73"/>
        <v>0</v>
      </c>
      <c r="Z136" s="115"/>
      <c r="AA136" s="228"/>
      <c r="AB136" s="228">
        <f t="shared" si="70"/>
        <v>0</v>
      </c>
      <c r="AC136" s="115"/>
      <c r="AD136" s="118"/>
      <c r="AE136" s="228">
        <f t="shared" si="75"/>
        <v>0</v>
      </c>
      <c r="AF136" s="115"/>
      <c r="AG136" s="118"/>
      <c r="AH136" s="118"/>
      <c r="AI136" s="115"/>
      <c r="AJ136" s="118"/>
      <c r="AK136" s="118"/>
      <c r="AL136" s="115"/>
      <c r="AM136" s="118"/>
      <c r="AN136" s="118"/>
      <c r="AO136" s="115"/>
      <c r="AP136" s="118"/>
      <c r="AQ136" s="118"/>
      <c r="AR136" s="115"/>
      <c r="AS136" s="118"/>
      <c r="AT136" s="229"/>
    </row>
    <row r="137" spans="1:46" ht="12" thickBot="1" x14ac:dyDescent="0.25">
      <c r="A137" s="138" t="s">
        <v>408</v>
      </c>
      <c r="B137" s="138" t="s">
        <v>409</v>
      </c>
      <c r="C137" s="139">
        <v>2146</v>
      </c>
      <c r="D137" s="139">
        <v>5015</v>
      </c>
      <c r="E137" s="139">
        <v>625</v>
      </c>
      <c r="F137" s="139">
        <v>485.29687825965811</v>
      </c>
      <c r="G137" s="139">
        <v>-4880</v>
      </c>
      <c r="H137" s="139">
        <v>-5980</v>
      </c>
      <c r="I137" s="139">
        <v>166</v>
      </c>
      <c r="J137" s="139">
        <v>340.93298554057037</v>
      </c>
      <c r="K137" s="139">
        <v>-1278.6416699999827</v>
      </c>
      <c r="L137" s="139">
        <v>-3218</v>
      </c>
      <c r="M137" s="139">
        <v>175.68812044244623</v>
      </c>
      <c r="N137" s="139">
        <v>1300.4016527191452</v>
      </c>
      <c r="O137" s="139">
        <v>438</v>
      </c>
      <c r="P137" s="139">
        <v>1792</v>
      </c>
      <c r="Q137" s="139">
        <v>668</v>
      </c>
      <c r="R137" s="139">
        <v>747.07551581288863</v>
      </c>
      <c r="S137" s="139">
        <v>-10433.297564549164</v>
      </c>
      <c r="T137" s="139">
        <v>-15434.987192137613</v>
      </c>
      <c r="U137" s="139">
        <v>1207</v>
      </c>
      <c r="V137" s="139">
        <v>3651</v>
      </c>
      <c r="W137" s="139">
        <f>+SUM(W134:W136)</f>
        <v>-623.96932349998315</v>
      </c>
      <c r="X137" s="2">
        <f>+PL!AC32</f>
        <v>-624</v>
      </c>
      <c r="Y137" s="191">
        <f t="shared" si="73"/>
        <v>3.0676500016852515E-2</v>
      </c>
      <c r="Z137" s="139">
        <f>+SUM(Z134:Z136)</f>
        <v>-5351</v>
      </c>
      <c r="AA137" s="228">
        <f>+PL!AD32</f>
        <v>-5351</v>
      </c>
      <c r="AB137" s="228">
        <f t="shared" si="70"/>
        <v>0</v>
      </c>
      <c r="AC137" s="139">
        <f>+SUM(AC134:AC136)</f>
        <v>-3172.9060900000004</v>
      </c>
      <c r="AD137" s="139">
        <f t="shared" ref="AD137:AF137" si="77">+SUM(AD134:AD136)</f>
        <v>-3208</v>
      </c>
      <c r="AE137" s="139">
        <f t="shared" si="77"/>
        <v>9.3909999999596039E-2</v>
      </c>
      <c r="AF137" s="139">
        <f t="shared" si="77"/>
        <v>-8760</v>
      </c>
      <c r="AG137" s="118">
        <f>+PL!AF32</f>
        <v>-8760</v>
      </c>
      <c r="AH137" s="118">
        <f>+AF137-AG137</f>
        <v>0</v>
      </c>
      <c r="AI137" s="139">
        <f>+SUM(AI134:AI136)</f>
        <v>-12148</v>
      </c>
      <c r="AJ137" s="118">
        <f>+PL!AG32</f>
        <v>-12148</v>
      </c>
      <c r="AK137" s="118">
        <f>+AI137-AJ137</f>
        <v>0</v>
      </c>
      <c r="AL137" s="139">
        <f>+SUM(AL134:AL136)</f>
        <v>-18446.909520000008</v>
      </c>
      <c r="AM137" s="118">
        <f>+PL!AH32</f>
        <v>-18447</v>
      </c>
      <c r="AN137" s="118">
        <f>+AL137-AM137</f>
        <v>9.0479999991657678E-2</v>
      </c>
      <c r="AO137" s="139">
        <f>+SUM(AO134:AO136)</f>
        <v>-2578</v>
      </c>
      <c r="AP137" s="118">
        <f>+PL!AI32</f>
        <v>-2578</v>
      </c>
      <c r="AQ137" s="118">
        <f>+AO137-AP137</f>
        <v>0</v>
      </c>
      <c r="AR137" s="139">
        <f>+SUM(AR134:AR136)</f>
        <v>-6865</v>
      </c>
      <c r="AS137" s="118">
        <f>+PL!AJ32</f>
        <v>-6865</v>
      </c>
      <c r="AT137" s="229">
        <f>+AR137-AS137</f>
        <v>0</v>
      </c>
    </row>
    <row r="138" spans="1:46" s="168" customFormat="1" ht="12" thickTop="1" x14ac:dyDescent="0.25">
      <c r="A138" s="180"/>
      <c r="B138" s="180"/>
      <c r="C138" s="182"/>
      <c r="D138" s="182"/>
      <c r="E138" s="182"/>
      <c r="F138" s="182"/>
      <c r="G138" s="182"/>
      <c r="H138" s="182"/>
      <c r="I138" s="182"/>
      <c r="J138" s="182"/>
      <c r="K138" s="182"/>
      <c r="L138" s="182"/>
      <c r="R138" s="197"/>
      <c r="AT138" s="197"/>
    </row>
    <row r="139" spans="1:46" x14ac:dyDescent="0.2">
      <c r="B139" s="178"/>
      <c r="C139" s="30"/>
      <c r="D139" s="30"/>
      <c r="E139" s="117"/>
      <c r="F139" s="117"/>
      <c r="G139" s="117"/>
      <c r="H139" s="117"/>
      <c r="I139" s="117"/>
      <c r="J139" s="117"/>
    </row>
    <row r="140" spans="1:46" x14ac:dyDescent="0.2">
      <c r="B140" s="179"/>
      <c r="C140" s="36"/>
      <c r="D140" s="36"/>
      <c r="E140" s="36"/>
      <c r="F140" s="112"/>
      <c r="G140" s="112"/>
      <c r="H140" s="112"/>
      <c r="I140" s="112"/>
      <c r="J140" s="112"/>
      <c r="K140" s="112"/>
    </row>
    <row r="141" spans="1:46" x14ac:dyDescent="0.2">
      <c r="B141" s="177"/>
      <c r="C141" s="67"/>
      <c r="D141" s="67"/>
      <c r="E141" s="67"/>
      <c r="F141" s="1"/>
      <c r="G141" s="1"/>
      <c r="H141" s="1"/>
      <c r="I141" s="1"/>
      <c r="J141" s="1"/>
      <c r="K141" s="1"/>
    </row>
    <row r="146" spans="6:11" x14ac:dyDescent="0.2">
      <c r="F146" s="31"/>
      <c r="G146" s="31"/>
      <c r="H146" s="31"/>
      <c r="I146" s="31"/>
      <c r="J146" s="31"/>
      <c r="K146" s="31"/>
    </row>
    <row r="147" spans="6:11" x14ac:dyDescent="0.2">
      <c r="F147" s="31"/>
      <c r="G147" s="31"/>
      <c r="H147" s="31"/>
      <c r="I147" s="31"/>
      <c r="J147" s="31"/>
      <c r="K147" s="31"/>
    </row>
    <row r="148" spans="6:11" x14ac:dyDescent="0.2">
      <c r="F148" s="31"/>
      <c r="G148" s="31"/>
      <c r="H148" s="31"/>
      <c r="I148" s="31"/>
      <c r="J148" s="31"/>
      <c r="K148" s="31"/>
    </row>
    <row r="149" spans="6:11" x14ac:dyDescent="0.2">
      <c r="F149" s="31"/>
      <c r="G149" s="31"/>
      <c r="H149" s="31"/>
      <c r="I149" s="31"/>
      <c r="J149" s="31"/>
      <c r="K149" s="31"/>
    </row>
    <row r="150" spans="6:11" x14ac:dyDescent="0.2">
      <c r="F150" s="31"/>
      <c r="G150" s="31"/>
      <c r="H150" s="31"/>
      <c r="I150" s="31"/>
      <c r="J150" s="31"/>
      <c r="K150" s="31"/>
    </row>
    <row r="151" spans="6:11" x14ac:dyDescent="0.2">
      <c r="F151" s="31"/>
      <c r="G151" s="31"/>
      <c r="H151" s="31"/>
      <c r="I151" s="31"/>
      <c r="J151" s="31"/>
      <c r="K151" s="31"/>
    </row>
    <row r="152" spans="6:11" x14ac:dyDescent="0.2">
      <c r="F152" s="31"/>
      <c r="G152" s="31"/>
      <c r="H152" s="31"/>
      <c r="I152" s="31"/>
      <c r="J152" s="31"/>
      <c r="K152" s="31"/>
    </row>
  </sheetData>
  <mergeCells count="22">
    <mergeCell ref="AR76:AR77"/>
    <mergeCell ref="AR81:AR82"/>
    <mergeCell ref="AR96:AR97"/>
    <mergeCell ref="B71:M71"/>
    <mergeCell ref="B92:N92"/>
    <mergeCell ref="C128:C129"/>
    <mergeCell ref="D128:D129"/>
    <mergeCell ref="E128:E129"/>
    <mergeCell ref="F128:F129"/>
    <mergeCell ref="G128:G129"/>
    <mergeCell ref="H128:H129"/>
    <mergeCell ref="I128:I129"/>
    <mergeCell ref="J128:J129"/>
    <mergeCell ref="K128:K129"/>
    <mergeCell ref="L128:L129"/>
    <mergeCell ref="R128:R129"/>
    <mergeCell ref="S128:S129"/>
    <mergeCell ref="M128:M129"/>
    <mergeCell ref="N128:N129"/>
    <mergeCell ref="O128:O129"/>
    <mergeCell ref="P128:P129"/>
    <mergeCell ref="Q128:Q129"/>
  </mergeCells>
  <phoneticPr fontId="24" type="noConversion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F016683970C4A40B02CA8A8EF8A7543" ma:contentTypeVersion="20" ma:contentTypeDescription="Create a new document." ma:contentTypeScope="" ma:versionID="7f167da28df86e5663a51ce193e5e115">
  <xsd:schema xmlns:xsd="http://www.w3.org/2001/XMLSchema" xmlns:xs="http://www.w3.org/2001/XMLSchema" xmlns:p="http://schemas.microsoft.com/office/2006/metadata/properties" xmlns:ns1="http://schemas.microsoft.com/sharepoint/v3" xmlns:ns2="3ae97cde-b9cb-4b62-a074-b944088483ff" xmlns:ns3="84d1fc6a-463a-4c3a-8f50-789a3c056a7d" targetNamespace="http://schemas.microsoft.com/office/2006/metadata/properties" ma:root="true" ma:fieldsID="74a0cffc8736e394cb6b6b76a8c4cc9b" ns1:_="" ns2:_="" ns3:_="">
    <xsd:import namespace="http://schemas.microsoft.com/sharepoint/v3"/>
    <xsd:import namespace="3ae97cde-b9cb-4b62-a074-b944088483ff"/>
    <xsd:import namespace="84d1fc6a-463a-4c3a-8f50-789a3c056a7d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1:_ip_UnifiedCompliancePolicyProperties" minOccurs="0"/>
                <xsd:element ref="ns1:_ip_UnifiedCompliancePolicyUIActio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5" nillable="true" ma:displayName="Unified Compliance Policy Properties" ma:description="" ma:hidden="true" ma:internalName="_ip_UnifiedCompliancePolicyProperties">
      <xsd:simpleType>
        <xsd:restriction base="dms:Note"/>
      </xsd:simpleType>
    </xsd:element>
    <xsd:element name="_ip_UnifiedCompliancePolicyUIAction" ma:index="16" nillable="true" ma:displayName="Unified Compliance Policy UI Action" ma:description="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e97cde-b9cb-4b62-a074-b944088483f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38ddb222-86de-4593-af2f-84732e6466fe}" ma:internalName="TaxCatchAll" ma:showField="CatchAllData" ma:web="3ae97cde-b9cb-4b62-a074-b944088483f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d1fc6a-463a-4c3a-8f50-789a3c056a7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4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2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71421fa5-ccfa-4c76-8ae6-b2cc696e926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TaxCatchAll xmlns="3ae97cde-b9cb-4b62-a074-b944088483ff" xsi:nil="true"/>
    <lcf76f155ced4ddcb4097134ff3c332f xmlns="84d1fc6a-463a-4c3a-8f50-789a3c056a7d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843F457-7352-4424-9302-9C691A9D04A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3ae97cde-b9cb-4b62-a074-b944088483ff"/>
    <ds:schemaRef ds:uri="84d1fc6a-463a-4c3a-8f50-789a3c056a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3564E90-9D05-4489-9E8C-9A8BE607CD95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3ae97cde-b9cb-4b62-a074-b944088483ff"/>
    <ds:schemaRef ds:uri="84d1fc6a-463a-4c3a-8f50-789a3c056a7d"/>
  </ds:schemaRefs>
</ds:datastoreItem>
</file>

<file path=customXml/itemProps3.xml><?xml version="1.0" encoding="utf-8"?>
<ds:datastoreItem xmlns:ds="http://schemas.openxmlformats.org/officeDocument/2006/customXml" ds:itemID="{30D8DAA4-CB1D-4776-8F2D-4D9F5696F8E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97</vt:i4>
      </vt:variant>
    </vt:vector>
  </HeadingPairs>
  <TitlesOfParts>
    <vt:vector size="102" baseType="lpstr">
      <vt:lpstr>BS</vt:lpstr>
      <vt:lpstr>CFS</vt:lpstr>
      <vt:lpstr>PL</vt:lpstr>
      <vt:lpstr>OPEX</vt:lpstr>
      <vt:lpstr>KPI</vt:lpstr>
      <vt:lpstr>PL!_Hlt112874753</vt:lpstr>
      <vt:lpstr>PL!_Hlt112874757</vt:lpstr>
      <vt:lpstr>BS!_Hlt112874767</vt:lpstr>
      <vt:lpstr>BS!_Hlt112874771</vt:lpstr>
      <vt:lpstr>BS!_Hlt112874776</vt:lpstr>
      <vt:lpstr>BS!_Hlt112874781</vt:lpstr>
      <vt:lpstr>KPI!_Toc18050942</vt:lpstr>
      <vt:lpstr>KPI!_Toc18050988</vt:lpstr>
      <vt:lpstr>KPI!_Toc18050991</vt:lpstr>
      <vt:lpstr>KPI!_Toc18050994</vt:lpstr>
      <vt:lpstr>CFS!_Toc468274193</vt:lpstr>
      <vt:lpstr>KPI!_Toc530760282</vt:lpstr>
      <vt:lpstr>KPI!_Toc530760285</vt:lpstr>
      <vt:lpstr>KPI!_Toc530760291</vt:lpstr>
      <vt:lpstr>KPI!_Toc530760294</vt:lpstr>
      <vt:lpstr>KPI!_Toc530760297</vt:lpstr>
      <vt:lpstr>KPI!_Toc530760326</vt:lpstr>
      <vt:lpstr>KPI!_Toc530760329</vt:lpstr>
      <vt:lpstr>KPI!_Toc530760338</vt:lpstr>
      <vt:lpstr>KPI!_Toc530760348</vt:lpstr>
      <vt:lpstr>KPI!_Toc530760351</vt:lpstr>
      <vt:lpstr>KPI!_Toc530760354</vt:lpstr>
      <vt:lpstr>KPI!_Toc530760357</vt:lpstr>
      <vt:lpstr>KPI!_Toc530760360</vt:lpstr>
      <vt:lpstr>KPI!_Toc530760366</vt:lpstr>
      <vt:lpstr>KPI!_Toc530760369</vt:lpstr>
      <vt:lpstr>KPI!_Toc530760372</vt:lpstr>
      <vt:lpstr>KPI!_Toc530760375</vt:lpstr>
      <vt:lpstr>KPI!_Toc530760411</vt:lpstr>
      <vt:lpstr>KPI!_Toc530760417</vt:lpstr>
      <vt:lpstr>KPI!_Toc530760698</vt:lpstr>
      <vt:lpstr>KPI!_Toc530760702</vt:lpstr>
      <vt:lpstr>KPI!_Toc530760703</vt:lpstr>
      <vt:lpstr>KPI!_Toc530760706</vt:lpstr>
      <vt:lpstr>KPI!_Toc530760709</vt:lpstr>
      <vt:lpstr>KPI!_Toc530760718</vt:lpstr>
      <vt:lpstr>KPI!_Toc530760721</vt:lpstr>
      <vt:lpstr>KPI!_Toc530760722</vt:lpstr>
      <vt:lpstr>KPI!_Toc530760728</vt:lpstr>
      <vt:lpstr>KPI!_Toc530760731</vt:lpstr>
      <vt:lpstr>KPI!_Toc530760734</vt:lpstr>
      <vt:lpstr>KPI!_Toc530760743</vt:lpstr>
      <vt:lpstr>KPI!_Toc530760746</vt:lpstr>
      <vt:lpstr>KPI!_Toc530760749</vt:lpstr>
      <vt:lpstr>KPI!_Toc530760755</vt:lpstr>
      <vt:lpstr>KPI!_Toc530760758</vt:lpstr>
      <vt:lpstr>KPI!_Toc530760763</vt:lpstr>
      <vt:lpstr>KPI!_Toc530760764</vt:lpstr>
      <vt:lpstr>KPI!_Toc530760767</vt:lpstr>
      <vt:lpstr>KPI!_Toc530760770</vt:lpstr>
      <vt:lpstr>KPI!_Toc530760773</vt:lpstr>
      <vt:lpstr>KPI!_Toc530760776</vt:lpstr>
      <vt:lpstr>KPI!_Toc530760781</vt:lpstr>
      <vt:lpstr>KPI!_Toc530760787</vt:lpstr>
      <vt:lpstr>KPI!_Toc530760790</vt:lpstr>
      <vt:lpstr>KPI!_Toc530760793</vt:lpstr>
      <vt:lpstr>KPI!_Toc530760796</vt:lpstr>
      <vt:lpstr>KPI!_Toc530760799</vt:lpstr>
      <vt:lpstr>KPI!_Toc530760802</vt:lpstr>
      <vt:lpstr>KPI!_Toc530760805</vt:lpstr>
      <vt:lpstr>KPI!_Toc530760808</vt:lpstr>
      <vt:lpstr>KPI!_Toc530760811</vt:lpstr>
      <vt:lpstr>KPI!_Toc530760814</vt:lpstr>
      <vt:lpstr>KPI!_Toc530760817</vt:lpstr>
      <vt:lpstr>KPI!_Toc530760820</vt:lpstr>
      <vt:lpstr>KPI!_Toc530760823</vt:lpstr>
      <vt:lpstr>KPI!_Toc530760843</vt:lpstr>
      <vt:lpstr>KPI!_Toc530760846</vt:lpstr>
      <vt:lpstr>KPI!_Toc530760849</vt:lpstr>
      <vt:lpstr>KPI!_Toc530760852</vt:lpstr>
      <vt:lpstr>KPI!_Toc530760855</vt:lpstr>
      <vt:lpstr>KPI!_Toc531337576</vt:lpstr>
      <vt:lpstr>KPI!_Toc531337579</vt:lpstr>
      <vt:lpstr>KPI!_Toc531337589</vt:lpstr>
      <vt:lpstr>KPI!_Toc531337601</vt:lpstr>
      <vt:lpstr>KPI!_Toc531337604</vt:lpstr>
      <vt:lpstr>KPI!_Toc531337616</vt:lpstr>
      <vt:lpstr>KPI!_Toc531337711</vt:lpstr>
      <vt:lpstr>KPI!_Toc531337811</vt:lpstr>
      <vt:lpstr>KPI!_Toc531337823</vt:lpstr>
      <vt:lpstr>KPI!_Toc531337826</vt:lpstr>
      <vt:lpstr>KPI!_Toc531337829</vt:lpstr>
      <vt:lpstr>KPI!_Toc531337832</vt:lpstr>
      <vt:lpstr>KPI!_Toc531337835</vt:lpstr>
      <vt:lpstr>KPI!_Toc531337838</vt:lpstr>
      <vt:lpstr>KPI!_Toc531337864</vt:lpstr>
      <vt:lpstr>KPI!_Toc531337882</vt:lpstr>
      <vt:lpstr>KPI!_Toc531337931</vt:lpstr>
      <vt:lpstr>KPI!_Toc531337934</vt:lpstr>
      <vt:lpstr>KPI!OLE_LINK13</vt:lpstr>
      <vt:lpstr>KPI!OLE_LINK15</vt:lpstr>
      <vt:lpstr>KPI!OLE_LINK17</vt:lpstr>
      <vt:lpstr>KPI!OLE_LINK18</vt:lpstr>
      <vt:lpstr>KPI!OLE_LINK25</vt:lpstr>
      <vt:lpstr>PL!OLE_LINK3</vt:lpstr>
      <vt:lpstr>OPEX!OLE_LINK4</vt:lpstr>
      <vt:lpstr>KPI!OLE_LINK8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Eimantas Gudonis</dc:creator>
  <cp:keywords/>
  <dc:description/>
  <cp:lastModifiedBy>Goda Lukoševičiūtė</cp:lastModifiedBy>
  <cp:revision/>
  <dcterms:created xsi:type="dcterms:W3CDTF">2019-02-22T14:03:05Z</dcterms:created>
  <dcterms:modified xsi:type="dcterms:W3CDTF">2024-09-04T12:28:01Z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0x010100BF016683970C4A40B02CA8A8EF8A7543</vt:lpwstr>
  </property>
  <property fmtid="{D5CDD505-2E9C-101B-9397-08002B2CF9AE}" pid="3" name="MediaServiceImageTags">
    <vt:lpwstr/>
  </property>
</Properties>
</file>