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-my.sharepoint.com/personal/g_lukoseviciute_auga_lt/Documents/Desktop/"/>
    </mc:Choice>
  </mc:AlternateContent>
  <xr:revisionPtr revIDLastSave="742" documentId="13_ncr:1_{DB1B1FD8-27D9-4BD1-8AFD-29B89D1CB396}" xr6:coauthVersionLast="47" xr6:coauthVersionMax="47" xr10:uidLastSave="{32C91AF6-1286-4312-A888-06F423A5C6B6}"/>
  <bookViews>
    <workbookView xWindow="-120" yWindow="-120" windowWidth="29040" windowHeight="15840" activeTab="4" xr2:uid="{D67E98B7-3BC8-479A-9020-20B29EC53A35}"/>
  </bookViews>
  <sheets>
    <sheet name="BS" sheetId="1" r:id="rId1"/>
    <sheet name="CFS" sheetId="3" r:id="rId2"/>
    <sheet name="PL" sheetId="4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ene1" localSheetId="4">'[1]Prod Direct'!#REF!</definedName>
    <definedName name="________ene1" localSheetId="2">'[1]Prod Direct'!#REF!</definedName>
    <definedName name="________ene1">'[1]Prod Direct'!#REF!</definedName>
    <definedName name="________ene2" localSheetId="4">'[1]Prod Direct'!#REF!</definedName>
    <definedName name="________ene2" localSheetId="2">'[1]Prod Direct'!#REF!</definedName>
    <definedName name="________ene2">'[1]Prod Direct'!#REF!</definedName>
    <definedName name="________ene3" localSheetId="4">'[1]Prod Direct'!#REF!</definedName>
    <definedName name="________ene3" localSheetId="2">'[1]Prod Direct'!#REF!</definedName>
    <definedName name="________ene3">'[1]Prod Direct'!#REF!</definedName>
    <definedName name="________ene4" localSheetId="4">'[1]Prod Direct'!#REF!</definedName>
    <definedName name="________ene4" localSheetId="2">'[1]Prod Direct'!#REF!</definedName>
    <definedName name="________ene4">'[1]Prod Direct'!#REF!</definedName>
    <definedName name="________ene5" localSheetId="4">'[1]Prod Direct'!#REF!</definedName>
    <definedName name="________ene5" localSheetId="2">'[1]Prod Direct'!#REF!</definedName>
    <definedName name="________ene5">'[1]Prod Direct'!#REF!</definedName>
    <definedName name="________ene6" localSheetId="4">'[1]Prod Direct'!#REF!</definedName>
    <definedName name="________ene6" localSheetId="2">'[1]Prod Direct'!#REF!</definedName>
    <definedName name="________ene6">'[1]Prod Direct'!#REF!</definedName>
    <definedName name="________ene7" localSheetId="4">'[1]Prod Direct'!#REF!</definedName>
    <definedName name="________ene7" localSheetId="2">'[1]Prod Direct'!#REF!</definedName>
    <definedName name="________ene7">'[1]Prod Direct'!#REF!</definedName>
    <definedName name="________ene8" localSheetId="4">'[1]Prod Direct'!#REF!</definedName>
    <definedName name="________ene8" localSheetId="2">'[1]Prod Direct'!#REF!</definedName>
    <definedName name="________ene8">'[1]Prod Direct'!#REF!</definedName>
    <definedName name="________la1" localSheetId="4">'[1]Prod Direct'!#REF!</definedName>
    <definedName name="________la1" localSheetId="2">'[1]Prod Direct'!#REF!</definedName>
    <definedName name="________la1">'[1]Prod Direct'!#REF!</definedName>
    <definedName name="________la2" localSheetId="4">'[1]Prod Direct'!#REF!</definedName>
    <definedName name="________la2" localSheetId="2">'[1]Prod Direct'!#REF!</definedName>
    <definedName name="________la2">'[1]Prod Direct'!#REF!</definedName>
    <definedName name="________la3" localSheetId="4">'[1]Prod Direct'!#REF!</definedName>
    <definedName name="________la3" localSheetId="2">'[1]Prod Direct'!#REF!</definedName>
    <definedName name="________la3">'[1]Prod Direct'!#REF!</definedName>
    <definedName name="________la4" localSheetId="4">'[1]Prod Direct'!#REF!</definedName>
    <definedName name="________la4" localSheetId="2">'[1]Prod Direct'!#REF!</definedName>
    <definedName name="________la4">'[1]Prod Direct'!#REF!</definedName>
    <definedName name="________la5" localSheetId="4">'[1]Prod Direct'!#REF!</definedName>
    <definedName name="________la5" localSheetId="2">'[1]Prod Direct'!#REF!</definedName>
    <definedName name="________la5">'[1]Prod Direct'!#REF!</definedName>
    <definedName name="________la6" localSheetId="4">'[1]Prod Direct'!#REF!</definedName>
    <definedName name="________la6" localSheetId="2">'[1]Prod Direct'!#REF!</definedName>
    <definedName name="________la6">'[1]Prod Direct'!#REF!</definedName>
    <definedName name="________la7" localSheetId="4">'[1]Prod Direct'!#REF!</definedName>
    <definedName name="________la7" localSheetId="2">'[1]Prod Direct'!#REF!</definedName>
    <definedName name="________la7">'[1]Prod Direct'!#REF!</definedName>
    <definedName name="________la8" localSheetId="4">'[1]Prod Direct'!#REF!</definedName>
    <definedName name="________la8" localSheetId="2">'[1]Prod Direct'!#REF!</definedName>
    <definedName name="________la8">'[1]Prod Direct'!#REF!</definedName>
    <definedName name="________to1" localSheetId="4">'[1]Prod Direct'!#REF!</definedName>
    <definedName name="________to1" localSheetId="2">'[1]Prod Direct'!#REF!</definedName>
    <definedName name="________to1">'[1]Prod Direct'!#REF!</definedName>
    <definedName name="________to2" localSheetId="4">'[1]Prod Direct'!#REF!</definedName>
    <definedName name="________to2" localSheetId="2">'[1]Prod Direct'!#REF!</definedName>
    <definedName name="________to2">'[1]Prod Direct'!#REF!</definedName>
    <definedName name="________to3" localSheetId="4">'[1]Prod Direct'!#REF!</definedName>
    <definedName name="________to3" localSheetId="2">'[1]Prod Direct'!#REF!</definedName>
    <definedName name="________to3">'[1]Prod Direct'!#REF!</definedName>
    <definedName name="________to4" localSheetId="4">'[1]Prod Direct'!#REF!</definedName>
    <definedName name="________to4" localSheetId="2">'[1]Prod Direct'!#REF!</definedName>
    <definedName name="________to4">'[1]Prod Direct'!#REF!</definedName>
    <definedName name="________to5" localSheetId="4">'[1]Prod Direct'!#REF!</definedName>
    <definedName name="________to5" localSheetId="2">'[1]Prod Direct'!#REF!</definedName>
    <definedName name="________to5">'[1]Prod Direct'!#REF!</definedName>
    <definedName name="________to6" localSheetId="4">'[1]Prod Direct'!#REF!</definedName>
    <definedName name="________to6" localSheetId="2">'[1]Prod Direct'!#REF!</definedName>
    <definedName name="________to6">'[1]Prod Direct'!#REF!</definedName>
    <definedName name="________to7" localSheetId="4">'[1]Prod Direct'!#REF!</definedName>
    <definedName name="________to7" localSheetId="2">'[1]Prod Direct'!#REF!</definedName>
    <definedName name="________to7">'[1]Prod Direct'!#REF!</definedName>
    <definedName name="________to8" localSheetId="4">'[1]Prod Direct'!#REF!</definedName>
    <definedName name="________to8" localSheetId="2">'[1]Prod Direct'!#REF!</definedName>
    <definedName name="________to8">'[1]Prod Direct'!#REF!</definedName>
    <definedName name="_______ene1" localSheetId="4">'[1]Prod Direct'!#REF!</definedName>
    <definedName name="_______ene1" localSheetId="2">'[1]Prod Direct'!#REF!</definedName>
    <definedName name="_______ene1">'[1]Prod Direct'!#REF!</definedName>
    <definedName name="_______ene2" localSheetId="4">'[1]Prod Direct'!#REF!</definedName>
    <definedName name="_______ene2" localSheetId="2">'[1]Prod Direct'!#REF!</definedName>
    <definedName name="_______ene2">'[1]Prod Direct'!#REF!</definedName>
    <definedName name="_______ene3" localSheetId="4">'[1]Prod Direct'!#REF!</definedName>
    <definedName name="_______ene3" localSheetId="2">'[1]Prod Direct'!#REF!</definedName>
    <definedName name="_______ene3">'[1]Prod Direct'!#REF!</definedName>
    <definedName name="_______ene4" localSheetId="4">'[1]Prod Direct'!#REF!</definedName>
    <definedName name="_______ene4" localSheetId="2">'[1]Prod Direct'!#REF!</definedName>
    <definedName name="_______ene4">'[1]Prod Direct'!#REF!</definedName>
    <definedName name="_______ene5" localSheetId="4">'[1]Prod Direct'!#REF!</definedName>
    <definedName name="_______ene5" localSheetId="2">'[1]Prod Direct'!#REF!</definedName>
    <definedName name="_______ene5">'[1]Prod Direct'!#REF!</definedName>
    <definedName name="_______ene6" localSheetId="4">'[1]Prod Direct'!#REF!</definedName>
    <definedName name="_______ene6" localSheetId="2">'[1]Prod Direct'!#REF!</definedName>
    <definedName name="_______ene6">'[1]Prod Direct'!#REF!</definedName>
    <definedName name="_______ene7" localSheetId="4">'[1]Prod Direct'!#REF!</definedName>
    <definedName name="_______ene7" localSheetId="2">'[1]Prod Direct'!#REF!</definedName>
    <definedName name="_______ene7">'[1]Prod Direct'!#REF!</definedName>
    <definedName name="_______ene8" localSheetId="4">'[1]Prod Direct'!#REF!</definedName>
    <definedName name="_______ene8" localSheetId="2">'[1]Prod Direct'!#REF!</definedName>
    <definedName name="_______ene8">'[1]Prod Direct'!#REF!</definedName>
    <definedName name="_______la1" localSheetId="4">'[1]Prod Direct'!#REF!</definedName>
    <definedName name="_______la1" localSheetId="2">'[1]Prod Direct'!#REF!</definedName>
    <definedName name="_______la1">'[1]Prod Direct'!#REF!</definedName>
    <definedName name="_______la2" localSheetId="4">'[1]Prod Direct'!#REF!</definedName>
    <definedName name="_______la2" localSheetId="2">'[1]Prod Direct'!#REF!</definedName>
    <definedName name="_______la2">'[1]Prod Direct'!#REF!</definedName>
    <definedName name="_______la3" localSheetId="4">'[1]Prod Direct'!#REF!</definedName>
    <definedName name="_______la3" localSheetId="2">'[1]Prod Direct'!#REF!</definedName>
    <definedName name="_______la3">'[1]Prod Direct'!#REF!</definedName>
    <definedName name="_______la4" localSheetId="4">'[1]Prod Direct'!#REF!</definedName>
    <definedName name="_______la4" localSheetId="2">'[1]Prod Direct'!#REF!</definedName>
    <definedName name="_______la4">'[1]Prod Direct'!#REF!</definedName>
    <definedName name="_______la5" localSheetId="4">'[1]Prod Direct'!#REF!</definedName>
    <definedName name="_______la5" localSheetId="2">'[1]Prod Direct'!#REF!</definedName>
    <definedName name="_______la5">'[1]Prod Direct'!#REF!</definedName>
    <definedName name="_______la6" localSheetId="4">'[1]Prod Direct'!#REF!</definedName>
    <definedName name="_______la6" localSheetId="2">'[1]Prod Direct'!#REF!</definedName>
    <definedName name="_______la6">'[1]Prod Direct'!#REF!</definedName>
    <definedName name="_______la7" localSheetId="4">'[1]Prod Direct'!#REF!</definedName>
    <definedName name="_______la7" localSheetId="2">'[1]Prod Direct'!#REF!</definedName>
    <definedName name="_______la7">'[1]Prod Direct'!#REF!</definedName>
    <definedName name="_______la8" localSheetId="4">'[1]Prod Direct'!#REF!</definedName>
    <definedName name="_______la8" localSheetId="2">'[1]Prod Direct'!#REF!</definedName>
    <definedName name="_______la8">'[1]Prod Direct'!#REF!</definedName>
    <definedName name="_______to1" localSheetId="4">'[1]Prod Direct'!#REF!</definedName>
    <definedName name="_______to1" localSheetId="2">'[1]Prod Direct'!#REF!</definedName>
    <definedName name="_______to1">'[1]Prod Direct'!#REF!</definedName>
    <definedName name="_______to2" localSheetId="4">'[1]Prod Direct'!#REF!</definedName>
    <definedName name="_______to2" localSheetId="2">'[1]Prod Direct'!#REF!</definedName>
    <definedName name="_______to2">'[1]Prod Direct'!#REF!</definedName>
    <definedName name="_______to3" localSheetId="4">'[1]Prod Direct'!#REF!</definedName>
    <definedName name="_______to3" localSheetId="2">'[1]Prod Direct'!#REF!</definedName>
    <definedName name="_______to3">'[1]Prod Direct'!#REF!</definedName>
    <definedName name="_______to4" localSheetId="4">'[1]Prod Direct'!#REF!</definedName>
    <definedName name="_______to4" localSheetId="2">'[1]Prod Direct'!#REF!</definedName>
    <definedName name="_______to4">'[1]Prod Direct'!#REF!</definedName>
    <definedName name="_______to5" localSheetId="4">'[1]Prod Direct'!#REF!</definedName>
    <definedName name="_______to5" localSheetId="2">'[1]Prod Direct'!#REF!</definedName>
    <definedName name="_______to5">'[1]Prod Direct'!#REF!</definedName>
    <definedName name="_______to6" localSheetId="4">'[1]Prod Direct'!#REF!</definedName>
    <definedName name="_______to6" localSheetId="2">'[1]Prod Direct'!#REF!</definedName>
    <definedName name="_______to6">'[1]Prod Direct'!#REF!</definedName>
    <definedName name="_______to7" localSheetId="4">'[1]Prod Direct'!#REF!</definedName>
    <definedName name="_______to7" localSheetId="2">'[1]Prod Direct'!#REF!</definedName>
    <definedName name="_______to7">'[1]Prod Direct'!#REF!</definedName>
    <definedName name="_______to8" localSheetId="4">'[1]Prod Direct'!#REF!</definedName>
    <definedName name="_______to8" localSheetId="2">'[1]Prod Direct'!#REF!</definedName>
    <definedName name="_______to8">'[1]Prod Direct'!#REF!</definedName>
    <definedName name="______ene1" localSheetId="4">'[1]Prod Direct'!#REF!</definedName>
    <definedName name="______ene1" localSheetId="2">'[1]Prod Direct'!#REF!</definedName>
    <definedName name="______ene1">'[1]Prod Direct'!#REF!</definedName>
    <definedName name="______ene2" localSheetId="4">'[1]Prod Direct'!#REF!</definedName>
    <definedName name="______ene2" localSheetId="2">'[1]Prod Direct'!#REF!</definedName>
    <definedName name="______ene2">'[1]Prod Direct'!#REF!</definedName>
    <definedName name="______ene3" localSheetId="4">'[1]Prod Direct'!#REF!</definedName>
    <definedName name="______ene3" localSheetId="2">'[1]Prod Direct'!#REF!</definedName>
    <definedName name="______ene3">'[1]Prod Direct'!#REF!</definedName>
    <definedName name="______ene4" localSheetId="4">'[1]Prod Direct'!#REF!</definedName>
    <definedName name="______ene4" localSheetId="2">'[1]Prod Direct'!#REF!</definedName>
    <definedName name="______ene4">'[1]Prod Direct'!#REF!</definedName>
    <definedName name="______ene5" localSheetId="4">'[1]Prod Direct'!#REF!</definedName>
    <definedName name="______ene5" localSheetId="2">'[1]Prod Direct'!#REF!</definedName>
    <definedName name="______ene5">'[1]Prod Direct'!#REF!</definedName>
    <definedName name="______ene6" localSheetId="4">'[1]Prod Direct'!#REF!</definedName>
    <definedName name="______ene6" localSheetId="2">'[1]Prod Direct'!#REF!</definedName>
    <definedName name="______ene6">'[1]Prod Direct'!#REF!</definedName>
    <definedName name="______ene7" localSheetId="4">'[1]Prod Direct'!#REF!</definedName>
    <definedName name="______ene7" localSheetId="2">'[1]Prod Direct'!#REF!</definedName>
    <definedName name="______ene7">'[1]Prod Direct'!#REF!</definedName>
    <definedName name="______ene8" localSheetId="4">'[1]Prod Direct'!#REF!</definedName>
    <definedName name="______ene8" localSheetId="2">'[1]Prod Direct'!#REF!</definedName>
    <definedName name="______ene8">'[1]Prod Direct'!#REF!</definedName>
    <definedName name="______la1" localSheetId="4">'[1]Prod Direct'!#REF!</definedName>
    <definedName name="______la1" localSheetId="2">'[1]Prod Direct'!#REF!</definedName>
    <definedName name="______la1">'[1]Prod Direct'!#REF!</definedName>
    <definedName name="______la2" localSheetId="4">'[1]Prod Direct'!#REF!</definedName>
    <definedName name="______la2" localSheetId="2">'[1]Prod Direct'!#REF!</definedName>
    <definedName name="______la2">'[1]Prod Direct'!#REF!</definedName>
    <definedName name="______la3" localSheetId="4">'[1]Prod Direct'!#REF!</definedName>
    <definedName name="______la3" localSheetId="2">'[1]Prod Direct'!#REF!</definedName>
    <definedName name="______la3">'[1]Prod Direct'!#REF!</definedName>
    <definedName name="______la4" localSheetId="4">'[1]Prod Direct'!#REF!</definedName>
    <definedName name="______la4" localSheetId="2">'[1]Prod Direct'!#REF!</definedName>
    <definedName name="______la4">'[1]Prod Direct'!#REF!</definedName>
    <definedName name="______la5" localSheetId="4">'[1]Prod Direct'!#REF!</definedName>
    <definedName name="______la5" localSheetId="2">'[1]Prod Direct'!#REF!</definedName>
    <definedName name="______la5">'[1]Prod Direct'!#REF!</definedName>
    <definedName name="______la6" localSheetId="4">'[1]Prod Direct'!#REF!</definedName>
    <definedName name="______la6" localSheetId="2">'[1]Prod Direct'!#REF!</definedName>
    <definedName name="______la6">'[1]Prod Direct'!#REF!</definedName>
    <definedName name="______la7" localSheetId="4">'[1]Prod Direct'!#REF!</definedName>
    <definedName name="______la7" localSheetId="2">'[1]Prod Direct'!#REF!</definedName>
    <definedName name="______la7">'[1]Prod Direct'!#REF!</definedName>
    <definedName name="______la8" localSheetId="4">'[1]Prod Direct'!#REF!</definedName>
    <definedName name="______la8" localSheetId="2">'[1]Prod Direct'!#REF!</definedName>
    <definedName name="______la8">'[1]Prod Direct'!#REF!</definedName>
    <definedName name="______to1" localSheetId="4">'[1]Prod Direct'!#REF!</definedName>
    <definedName name="______to1" localSheetId="2">'[1]Prod Direct'!#REF!</definedName>
    <definedName name="______to1">'[1]Prod Direct'!#REF!</definedName>
    <definedName name="______to2" localSheetId="4">'[1]Prod Direct'!#REF!</definedName>
    <definedName name="______to2" localSheetId="2">'[1]Prod Direct'!#REF!</definedName>
    <definedName name="______to2">'[1]Prod Direct'!#REF!</definedName>
    <definedName name="______to3" localSheetId="4">'[1]Prod Direct'!#REF!</definedName>
    <definedName name="______to3" localSheetId="2">'[1]Prod Direct'!#REF!</definedName>
    <definedName name="______to3">'[1]Prod Direct'!#REF!</definedName>
    <definedName name="______to4" localSheetId="4">'[1]Prod Direct'!#REF!</definedName>
    <definedName name="______to4" localSheetId="2">'[1]Prod Direct'!#REF!</definedName>
    <definedName name="______to4">'[1]Prod Direct'!#REF!</definedName>
    <definedName name="______to5" localSheetId="4">'[1]Prod Direct'!#REF!</definedName>
    <definedName name="______to5" localSheetId="2">'[1]Prod Direct'!#REF!</definedName>
    <definedName name="______to5">'[1]Prod Direct'!#REF!</definedName>
    <definedName name="______to6" localSheetId="4">'[1]Prod Direct'!#REF!</definedName>
    <definedName name="______to6" localSheetId="2">'[1]Prod Direct'!#REF!</definedName>
    <definedName name="______to6">'[1]Prod Direct'!#REF!</definedName>
    <definedName name="______to7" localSheetId="4">'[1]Prod Direct'!#REF!</definedName>
    <definedName name="______to7" localSheetId="2">'[1]Prod Direct'!#REF!</definedName>
    <definedName name="______to7">'[1]Prod Direct'!#REF!</definedName>
    <definedName name="______to8" localSheetId="4">'[1]Prod Direct'!#REF!</definedName>
    <definedName name="______to8" localSheetId="2">'[1]Prod Direct'!#REF!</definedName>
    <definedName name="______to8">'[1]Prod Direct'!#REF!</definedName>
    <definedName name="_____ene1" localSheetId="4">'[1]Prod Direct'!#REF!</definedName>
    <definedName name="_____ene1" localSheetId="2">'[1]Prod Direct'!#REF!</definedName>
    <definedName name="_____ene1">'[1]Prod Direct'!#REF!</definedName>
    <definedName name="_____ene2" localSheetId="4">'[1]Prod Direct'!#REF!</definedName>
    <definedName name="_____ene2" localSheetId="2">'[1]Prod Direct'!#REF!</definedName>
    <definedName name="_____ene2">'[1]Prod Direct'!#REF!</definedName>
    <definedName name="_____ene3" localSheetId="4">'[1]Prod Direct'!#REF!</definedName>
    <definedName name="_____ene3" localSheetId="2">'[1]Prod Direct'!#REF!</definedName>
    <definedName name="_____ene3">'[1]Prod Direct'!#REF!</definedName>
    <definedName name="_____ene4" localSheetId="4">'[1]Prod Direct'!#REF!</definedName>
    <definedName name="_____ene4" localSheetId="2">'[1]Prod Direct'!#REF!</definedName>
    <definedName name="_____ene4">'[1]Prod Direct'!#REF!</definedName>
    <definedName name="_____ene5" localSheetId="4">'[1]Prod Direct'!#REF!</definedName>
    <definedName name="_____ene5" localSheetId="2">'[1]Prod Direct'!#REF!</definedName>
    <definedName name="_____ene5">'[1]Prod Direct'!#REF!</definedName>
    <definedName name="_____ene6" localSheetId="4">'[1]Prod Direct'!#REF!</definedName>
    <definedName name="_____ene6" localSheetId="2">'[1]Prod Direct'!#REF!</definedName>
    <definedName name="_____ene6">'[1]Prod Direct'!#REF!</definedName>
    <definedName name="_____ene7" localSheetId="4">'[1]Prod Direct'!#REF!</definedName>
    <definedName name="_____ene7" localSheetId="2">'[1]Prod Direct'!#REF!</definedName>
    <definedName name="_____ene7">'[1]Prod Direct'!#REF!</definedName>
    <definedName name="_____ene8" localSheetId="4">'[1]Prod Direct'!#REF!</definedName>
    <definedName name="_____ene8" localSheetId="2">'[1]Prod Direct'!#REF!</definedName>
    <definedName name="_____ene8">'[1]Prod Direct'!#REF!</definedName>
    <definedName name="_____la1" localSheetId="4">'[1]Prod Direct'!#REF!</definedName>
    <definedName name="_____la1" localSheetId="2">'[1]Prod Direct'!#REF!</definedName>
    <definedName name="_____la1">'[1]Prod Direct'!#REF!</definedName>
    <definedName name="_____la2" localSheetId="4">'[1]Prod Direct'!#REF!</definedName>
    <definedName name="_____la2" localSheetId="2">'[1]Prod Direct'!#REF!</definedName>
    <definedName name="_____la2">'[1]Prod Direct'!#REF!</definedName>
    <definedName name="_____la3" localSheetId="4">'[1]Prod Direct'!#REF!</definedName>
    <definedName name="_____la3" localSheetId="2">'[1]Prod Direct'!#REF!</definedName>
    <definedName name="_____la3">'[1]Prod Direct'!#REF!</definedName>
    <definedName name="_____la4" localSheetId="4">'[1]Prod Direct'!#REF!</definedName>
    <definedName name="_____la4" localSheetId="2">'[1]Prod Direct'!#REF!</definedName>
    <definedName name="_____la4">'[1]Prod Direct'!#REF!</definedName>
    <definedName name="_____la5" localSheetId="4">'[1]Prod Direct'!#REF!</definedName>
    <definedName name="_____la5" localSheetId="2">'[1]Prod Direct'!#REF!</definedName>
    <definedName name="_____la5">'[1]Prod Direct'!#REF!</definedName>
    <definedName name="_____la6" localSheetId="4">'[1]Prod Direct'!#REF!</definedName>
    <definedName name="_____la6" localSheetId="2">'[1]Prod Direct'!#REF!</definedName>
    <definedName name="_____la6">'[1]Prod Direct'!#REF!</definedName>
    <definedName name="_____la7" localSheetId="4">'[1]Prod Direct'!#REF!</definedName>
    <definedName name="_____la7" localSheetId="2">'[1]Prod Direct'!#REF!</definedName>
    <definedName name="_____la7">'[1]Prod Direct'!#REF!</definedName>
    <definedName name="_____la8" localSheetId="4">'[1]Prod Direct'!#REF!</definedName>
    <definedName name="_____la8" localSheetId="2">'[1]Prod Direct'!#REF!</definedName>
    <definedName name="_____la8">'[1]Prod Direct'!#REF!</definedName>
    <definedName name="_____to1" localSheetId="4">'[1]Prod Direct'!#REF!</definedName>
    <definedName name="_____to1" localSheetId="2">'[1]Prod Direct'!#REF!</definedName>
    <definedName name="_____to1">'[1]Prod Direct'!#REF!</definedName>
    <definedName name="_____to2" localSheetId="4">'[1]Prod Direct'!#REF!</definedName>
    <definedName name="_____to2" localSheetId="2">'[1]Prod Direct'!#REF!</definedName>
    <definedName name="_____to2">'[1]Prod Direct'!#REF!</definedName>
    <definedName name="_____to3" localSheetId="4">'[1]Prod Direct'!#REF!</definedName>
    <definedName name="_____to3" localSheetId="2">'[1]Prod Direct'!#REF!</definedName>
    <definedName name="_____to3">'[1]Prod Direct'!#REF!</definedName>
    <definedName name="_____to4" localSheetId="4">'[1]Prod Direct'!#REF!</definedName>
    <definedName name="_____to4" localSheetId="2">'[1]Prod Direct'!#REF!</definedName>
    <definedName name="_____to4">'[1]Prod Direct'!#REF!</definedName>
    <definedName name="_____to5" localSheetId="4">'[1]Prod Direct'!#REF!</definedName>
    <definedName name="_____to5" localSheetId="2">'[1]Prod Direct'!#REF!</definedName>
    <definedName name="_____to5">'[1]Prod Direct'!#REF!</definedName>
    <definedName name="_____to6" localSheetId="4">'[1]Prod Direct'!#REF!</definedName>
    <definedName name="_____to6" localSheetId="2">'[1]Prod Direct'!#REF!</definedName>
    <definedName name="_____to6">'[1]Prod Direct'!#REF!</definedName>
    <definedName name="_____to7" localSheetId="4">'[1]Prod Direct'!#REF!</definedName>
    <definedName name="_____to7" localSheetId="2">'[1]Prod Direct'!#REF!</definedName>
    <definedName name="_____to7">'[1]Prod Direct'!#REF!</definedName>
    <definedName name="_____to8" localSheetId="4">'[1]Prod Direct'!#REF!</definedName>
    <definedName name="_____to8" localSheetId="2">'[1]Prod Direct'!#REF!</definedName>
    <definedName name="_____to8">'[1]Prod Direct'!#REF!</definedName>
    <definedName name="____ene1" localSheetId="4">'[1]Prod Direct'!#REF!</definedName>
    <definedName name="____ene1" localSheetId="2">'[1]Prod Direct'!#REF!</definedName>
    <definedName name="____ene1">'[1]Prod Direct'!#REF!</definedName>
    <definedName name="____ene2" localSheetId="4">'[1]Prod Direct'!#REF!</definedName>
    <definedName name="____ene2" localSheetId="2">'[1]Prod Direct'!#REF!</definedName>
    <definedName name="____ene2">'[1]Prod Direct'!#REF!</definedName>
    <definedName name="____ene3" localSheetId="4">'[1]Prod Direct'!#REF!</definedName>
    <definedName name="____ene3" localSheetId="2">'[1]Prod Direct'!#REF!</definedName>
    <definedName name="____ene3">'[1]Prod Direct'!#REF!</definedName>
    <definedName name="____ene4" localSheetId="4">'[1]Prod Direct'!#REF!</definedName>
    <definedName name="____ene4" localSheetId="2">'[1]Prod Direct'!#REF!</definedName>
    <definedName name="____ene4">'[1]Prod Direct'!#REF!</definedName>
    <definedName name="____ene5" localSheetId="4">'[1]Prod Direct'!#REF!</definedName>
    <definedName name="____ene5" localSheetId="2">'[1]Prod Direct'!#REF!</definedName>
    <definedName name="____ene5">'[1]Prod Direct'!#REF!</definedName>
    <definedName name="____ene6" localSheetId="4">'[1]Prod Direct'!#REF!</definedName>
    <definedName name="____ene6" localSheetId="2">'[1]Prod Direct'!#REF!</definedName>
    <definedName name="____ene6">'[1]Prod Direct'!#REF!</definedName>
    <definedName name="____ene7" localSheetId="4">'[1]Prod Direct'!#REF!</definedName>
    <definedName name="____ene7" localSheetId="2">'[1]Prod Direct'!#REF!</definedName>
    <definedName name="____ene7">'[1]Prod Direct'!#REF!</definedName>
    <definedName name="____ene8" localSheetId="4">'[1]Prod Direct'!#REF!</definedName>
    <definedName name="____ene8" localSheetId="2">'[1]Prod Direct'!#REF!</definedName>
    <definedName name="____ene8">'[1]Prod Direct'!#REF!</definedName>
    <definedName name="____la1" localSheetId="4">'[1]Prod Direct'!#REF!</definedName>
    <definedName name="____la1" localSheetId="2">'[1]Prod Direct'!#REF!</definedName>
    <definedName name="____la1">'[1]Prod Direct'!#REF!</definedName>
    <definedName name="____la2" localSheetId="4">'[1]Prod Direct'!#REF!</definedName>
    <definedName name="____la2" localSheetId="2">'[1]Prod Direct'!#REF!</definedName>
    <definedName name="____la2">'[1]Prod Direct'!#REF!</definedName>
    <definedName name="____la3" localSheetId="4">'[1]Prod Direct'!#REF!</definedName>
    <definedName name="____la3" localSheetId="2">'[1]Prod Direct'!#REF!</definedName>
    <definedName name="____la3">'[1]Prod Direct'!#REF!</definedName>
    <definedName name="____la4" localSheetId="4">'[1]Prod Direct'!#REF!</definedName>
    <definedName name="____la4" localSheetId="2">'[1]Prod Direct'!#REF!</definedName>
    <definedName name="____la4">'[1]Prod Direct'!#REF!</definedName>
    <definedName name="____la5" localSheetId="4">'[1]Prod Direct'!#REF!</definedName>
    <definedName name="____la5" localSheetId="2">'[1]Prod Direct'!#REF!</definedName>
    <definedName name="____la5">'[1]Prod Direct'!#REF!</definedName>
    <definedName name="____la6" localSheetId="4">'[1]Prod Direct'!#REF!</definedName>
    <definedName name="____la6" localSheetId="2">'[1]Prod Direct'!#REF!</definedName>
    <definedName name="____la6">'[1]Prod Direct'!#REF!</definedName>
    <definedName name="____la7" localSheetId="4">'[1]Prod Direct'!#REF!</definedName>
    <definedName name="____la7" localSheetId="2">'[1]Prod Direct'!#REF!</definedName>
    <definedName name="____la7">'[1]Prod Direct'!#REF!</definedName>
    <definedName name="____la8" localSheetId="4">'[1]Prod Direct'!#REF!</definedName>
    <definedName name="____la8" localSheetId="2">'[1]Prod Direct'!#REF!</definedName>
    <definedName name="____la8">'[1]Prod Direct'!#REF!</definedName>
    <definedName name="____to1" localSheetId="4">'[1]Prod Direct'!#REF!</definedName>
    <definedName name="____to1" localSheetId="2">'[1]Prod Direct'!#REF!</definedName>
    <definedName name="____to1">'[1]Prod Direct'!#REF!</definedName>
    <definedName name="____to2" localSheetId="4">'[1]Prod Direct'!#REF!</definedName>
    <definedName name="____to2" localSheetId="2">'[1]Prod Direct'!#REF!</definedName>
    <definedName name="____to2">'[1]Prod Direct'!#REF!</definedName>
    <definedName name="____to3" localSheetId="4">'[1]Prod Direct'!#REF!</definedName>
    <definedName name="____to3" localSheetId="2">'[1]Prod Direct'!#REF!</definedName>
    <definedName name="____to3">'[1]Prod Direct'!#REF!</definedName>
    <definedName name="____to4" localSheetId="4">'[1]Prod Direct'!#REF!</definedName>
    <definedName name="____to4" localSheetId="2">'[1]Prod Direct'!#REF!</definedName>
    <definedName name="____to4">'[1]Prod Direct'!#REF!</definedName>
    <definedName name="____to5" localSheetId="4">'[1]Prod Direct'!#REF!</definedName>
    <definedName name="____to5" localSheetId="2">'[1]Prod Direct'!#REF!</definedName>
    <definedName name="____to5">'[1]Prod Direct'!#REF!</definedName>
    <definedName name="____to6" localSheetId="4">'[1]Prod Direct'!#REF!</definedName>
    <definedName name="____to6" localSheetId="2">'[1]Prod Direct'!#REF!</definedName>
    <definedName name="____to6">'[1]Prod Direct'!#REF!</definedName>
    <definedName name="____to7" localSheetId="4">'[1]Prod Direct'!#REF!</definedName>
    <definedName name="____to7" localSheetId="2">'[1]Prod Direct'!#REF!</definedName>
    <definedName name="____to7">'[1]Prod Direct'!#REF!</definedName>
    <definedName name="____to8" localSheetId="4">'[1]Prod Direct'!#REF!</definedName>
    <definedName name="____to8" localSheetId="2">'[1]Prod Direct'!#REF!</definedName>
    <definedName name="____to8">'[1]Prod Direct'!#REF!</definedName>
    <definedName name="___ene1" localSheetId="4">'[1]Prod Direct'!#REF!</definedName>
    <definedName name="___ene1" localSheetId="2">'[1]Prod Direct'!#REF!</definedName>
    <definedName name="___ene1">'[1]Prod Direct'!#REF!</definedName>
    <definedName name="___ene2" localSheetId="4">'[1]Prod Direct'!#REF!</definedName>
    <definedName name="___ene2" localSheetId="2">'[1]Prod Direct'!#REF!</definedName>
    <definedName name="___ene2">'[1]Prod Direct'!#REF!</definedName>
    <definedName name="___ene3" localSheetId="4">'[1]Prod Direct'!#REF!</definedName>
    <definedName name="___ene3" localSheetId="2">'[1]Prod Direct'!#REF!</definedName>
    <definedName name="___ene3">'[1]Prod Direct'!#REF!</definedName>
    <definedName name="___ene4" localSheetId="4">'[1]Prod Direct'!#REF!</definedName>
    <definedName name="___ene4" localSheetId="2">'[1]Prod Direct'!#REF!</definedName>
    <definedName name="___ene4">'[1]Prod Direct'!#REF!</definedName>
    <definedName name="___ene5" localSheetId="4">'[1]Prod Direct'!#REF!</definedName>
    <definedName name="___ene5" localSheetId="2">'[1]Prod Direct'!#REF!</definedName>
    <definedName name="___ene5">'[1]Prod Direct'!#REF!</definedName>
    <definedName name="___ene6" localSheetId="4">'[1]Prod Direct'!#REF!</definedName>
    <definedName name="___ene6" localSheetId="2">'[1]Prod Direct'!#REF!</definedName>
    <definedName name="___ene6">'[1]Prod Direct'!#REF!</definedName>
    <definedName name="___ene7" localSheetId="4">'[1]Prod Direct'!#REF!</definedName>
    <definedName name="___ene7" localSheetId="2">'[1]Prod Direct'!#REF!</definedName>
    <definedName name="___ene7">'[1]Prod Direct'!#REF!</definedName>
    <definedName name="___ene8" localSheetId="4">'[1]Prod Direct'!#REF!</definedName>
    <definedName name="___ene8" localSheetId="2">'[1]Prod Direct'!#REF!</definedName>
    <definedName name="___ene8">'[1]Prod Direct'!#REF!</definedName>
    <definedName name="___la1" localSheetId="4">'[1]Prod Direct'!#REF!</definedName>
    <definedName name="___la1" localSheetId="2">'[1]Prod Direct'!#REF!</definedName>
    <definedName name="___la1">'[1]Prod Direct'!#REF!</definedName>
    <definedName name="___la2" localSheetId="4">'[1]Prod Direct'!#REF!</definedName>
    <definedName name="___la2" localSheetId="2">'[1]Prod Direct'!#REF!</definedName>
    <definedName name="___la2">'[1]Prod Direct'!#REF!</definedName>
    <definedName name="___la3" localSheetId="4">'[1]Prod Direct'!#REF!</definedName>
    <definedName name="___la3" localSheetId="2">'[1]Prod Direct'!#REF!</definedName>
    <definedName name="___la3">'[1]Prod Direct'!#REF!</definedName>
    <definedName name="___la4" localSheetId="4">'[1]Prod Direct'!#REF!</definedName>
    <definedName name="___la4" localSheetId="2">'[1]Prod Direct'!#REF!</definedName>
    <definedName name="___la4">'[1]Prod Direct'!#REF!</definedName>
    <definedName name="___la5" localSheetId="4">'[1]Prod Direct'!#REF!</definedName>
    <definedName name="___la5" localSheetId="2">'[1]Prod Direct'!#REF!</definedName>
    <definedName name="___la5">'[1]Prod Direct'!#REF!</definedName>
    <definedName name="___la6" localSheetId="4">'[1]Prod Direct'!#REF!</definedName>
    <definedName name="___la6" localSheetId="2">'[1]Prod Direct'!#REF!</definedName>
    <definedName name="___la6">'[1]Prod Direct'!#REF!</definedName>
    <definedName name="___la7" localSheetId="4">'[1]Prod Direct'!#REF!</definedName>
    <definedName name="___la7" localSheetId="2">'[1]Prod Direct'!#REF!</definedName>
    <definedName name="___la7">'[1]Prod Direct'!#REF!</definedName>
    <definedName name="___la8" localSheetId="4">'[1]Prod Direct'!#REF!</definedName>
    <definedName name="___la8" localSheetId="2">'[1]Prod Direct'!#REF!</definedName>
    <definedName name="___la8">'[1]Prod Direct'!#REF!</definedName>
    <definedName name="___to1" localSheetId="4">'[1]Prod Direct'!#REF!</definedName>
    <definedName name="___to1" localSheetId="2">'[1]Prod Direct'!#REF!</definedName>
    <definedName name="___to1">'[1]Prod Direct'!#REF!</definedName>
    <definedName name="___to2" localSheetId="4">'[1]Prod Direct'!#REF!</definedName>
    <definedName name="___to2" localSheetId="2">'[1]Prod Direct'!#REF!</definedName>
    <definedName name="___to2">'[1]Prod Direct'!#REF!</definedName>
    <definedName name="___to3" localSheetId="4">'[1]Prod Direct'!#REF!</definedName>
    <definedName name="___to3" localSheetId="2">'[1]Prod Direct'!#REF!</definedName>
    <definedName name="___to3">'[1]Prod Direct'!#REF!</definedName>
    <definedName name="___to4" localSheetId="4">'[1]Prod Direct'!#REF!</definedName>
    <definedName name="___to4" localSheetId="2">'[1]Prod Direct'!#REF!</definedName>
    <definedName name="___to4">'[1]Prod Direct'!#REF!</definedName>
    <definedName name="___to5" localSheetId="4">'[1]Prod Direct'!#REF!</definedName>
    <definedName name="___to5" localSheetId="2">'[1]Prod Direct'!#REF!</definedName>
    <definedName name="___to5">'[1]Prod Direct'!#REF!</definedName>
    <definedName name="___to6" localSheetId="4">'[1]Prod Direct'!#REF!</definedName>
    <definedName name="___to6" localSheetId="2">'[1]Prod Direct'!#REF!</definedName>
    <definedName name="___to6">'[1]Prod Direct'!#REF!</definedName>
    <definedName name="___to7" localSheetId="4">'[1]Prod Direct'!#REF!</definedName>
    <definedName name="___to7" localSheetId="2">'[1]Prod Direct'!#REF!</definedName>
    <definedName name="___to7">'[1]Prod Direct'!#REF!</definedName>
    <definedName name="___to8" localSheetId="4">'[1]Prod Direct'!#REF!</definedName>
    <definedName name="___to8" localSheetId="2">'[1]Prod Direct'!#REF!</definedName>
    <definedName name="___to8">'[1]Prod Direct'!#REF!</definedName>
    <definedName name="__ene1" localSheetId="4">'[1]Prod Direct'!#REF!</definedName>
    <definedName name="__ene1" localSheetId="2">'[1]Prod Direct'!#REF!</definedName>
    <definedName name="__ene1">'[1]Prod Direct'!#REF!</definedName>
    <definedName name="__ene2" localSheetId="4">'[1]Prod Direct'!#REF!</definedName>
    <definedName name="__ene2" localSheetId="2">'[1]Prod Direct'!#REF!</definedName>
    <definedName name="__ene2">'[1]Prod Direct'!#REF!</definedName>
    <definedName name="__ene3" localSheetId="4">'[1]Prod Direct'!#REF!</definedName>
    <definedName name="__ene3" localSheetId="2">'[1]Prod Direct'!#REF!</definedName>
    <definedName name="__ene3">'[1]Prod Direct'!#REF!</definedName>
    <definedName name="__ene4" localSheetId="4">'[1]Prod Direct'!#REF!</definedName>
    <definedName name="__ene4" localSheetId="2">'[1]Prod Direct'!#REF!</definedName>
    <definedName name="__ene4">'[1]Prod Direct'!#REF!</definedName>
    <definedName name="__ene5" localSheetId="4">'[1]Prod Direct'!#REF!</definedName>
    <definedName name="__ene5" localSheetId="2">'[1]Prod Direct'!#REF!</definedName>
    <definedName name="__ene5">'[1]Prod Direct'!#REF!</definedName>
    <definedName name="__ene6" localSheetId="4">'[1]Prod Direct'!#REF!</definedName>
    <definedName name="__ene6" localSheetId="2">'[1]Prod Direct'!#REF!</definedName>
    <definedName name="__ene6">'[1]Prod Direct'!#REF!</definedName>
    <definedName name="__ene7" localSheetId="4">'[1]Prod Direct'!#REF!</definedName>
    <definedName name="__ene7" localSheetId="2">'[1]Prod Direct'!#REF!</definedName>
    <definedName name="__ene7">'[1]Prod Direct'!#REF!</definedName>
    <definedName name="__ene8" localSheetId="4">'[1]Prod Direct'!#REF!</definedName>
    <definedName name="__ene8" localSheetId="2">'[1]Prod Direct'!#REF!</definedName>
    <definedName name="__ene8">'[1]Prod Direct'!#REF!</definedName>
    <definedName name="__la1" localSheetId="4">'[1]Prod Direct'!#REF!</definedName>
    <definedName name="__la1" localSheetId="2">'[1]Prod Direct'!#REF!</definedName>
    <definedName name="__la1">'[1]Prod Direct'!#REF!</definedName>
    <definedName name="__la2" localSheetId="4">'[1]Prod Direct'!#REF!</definedName>
    <definedName name="__la2" localSheetId="2">'[1]Prod Direct'!#REF!</definedName>
    <definedName name="__la2">'[1]Prod Direct'!#REF!</definedName>
    <definedName name="__la3" localSheetId="4">'[1]Prod Direct'!#REF!</definedName>
    <definedName name="__la3" localSheetId="2">'[1]Prod Direct'!#REF!</definedName>
    <definedName name="__la3">'[1]Prod Direct'!#REF!</definedName>
    <definedName name="__la4" localSheetId="4">'[1]Prod Direct'!#REF!</definedName>
    <definedName name="__la4" localSheetId="2">'[1]Prod Direct'!#REF!</definedName>
    <definedName name="__la4">'[1]Prod Direct'!#REF!</definedName>
    <definedName name="__la5" localSheetId="4">'[1]Prod Direct'!#REF!</definedName>
    <definedName name="__la5" localSheetId="2">'[1]Prod Direct'!#REF!</definedName>
    <definedName name="__la5">'[1]Prod Direct'!#REF!</definedName>
    <definedName name="__la6" localSheetId="4">'[1]Prod Direct'!#REF!</definedName>
    <definedName name="__la6" localSheetId="2">'[1]Prod Direct'!#REF!</definedName>
    <definedName name="__la6">'[1]Prod Direct'!#REF!</definedName>
    <definedName name="__la7" localSheetId="4">'[1]Prod Direct'!#REF!</definedName>
    <definedName name="__la7" localSheetId="2">'[1]Prod Direct'!#REF!</definedName>
    <definedName name="__la7">'[1]Prod Direct'!#REF!</definedName>
    <definedName name="__la8" localSheetId="4">'[1]Prod Direct'!#REF!</definedName>
    <definedName name="__la8" localSheetId="2">'[1]Prod Direct'!#REF!</definedName>
    <definedName name="__la8">'[1]Prod Direct'!#REF!</definedName>
    <definedName name="__to1" localSheetId="4">'[1]Prod Direct'!#REF!</definedName>
    <definedName name="__to1" localSheetId="2">'[1]Prod Direct'!#REF!</definedName>
    <definedName name="__to1">'[1]Prod Direct'!#REF!</definedName>
    <definedName name="__to2" localSheetId="4">'[1]Prod Direct'!#REF!</definedName>
    <definedName name="__to2" localSheetId="2">'[1]Prod Direct'!#REF!</definedName>
    <definedName name="__to2">'[1]Prod Direct'!#REF!</definedName>
    <definedName name="__to3" localSheetId="4">'[1]Prod Direct'!#REF!</definedName>
    <definedName name="__to3" localSheetId="2">'[1]Prod Direct'!#REF!</definedName>
    <definedName name="__to3">'[1]Prod Direct'!#REF!</definedName>
    <definedName name="__to4" localSheetId="4">'[1]Prod Direct'!#REF!</definedName>
    <definedName name="__to4" localSheetId="2">'[1]Prod Direct'!#REF!</definedName>
    <definedName name="__to4">'[1]Prod Direct'!#REF!</definedName>
    <definedName name="__to5" localSheetId="4">'[1]Prod Direct'!#REF!</definedName>
    <definedName name="__to5" localSheetId="2">'[1]Prod Direct'!#REF!</definedName>
    <definedName name="__to5">'[1]Prod Direct'!#REF!</definedName>
    <definedName name="__to6" localSheetId="4">'[1]Prod Direct'!#REF!</definedName>
    <definedName name="__to6" localSheetId="2">'[1]Prod Direct'!#REF!</definedName>
    <definedName name="__to6">'[1]Prod Direct'!#REF!</definedName>
    <definedName name="__to7" localSheetId="4">'[1]Prod Direct'!#REF!</definedName>
    <definedName name="__to7" localSheetId="2">'[1]Prod Direct'!#REF!</definedName>
    <definedName name="__to7">'[1]Prod Direct'!#REF!</definedName>
    <definedName name="__to8" localSheetId="4">'[1]Prod Direct'!#REF!</definedName>
    <definedName name="__to8" localSheetId="2">'[1]Prod Direct'!#REF!</definedName>
    <definedName name="__to8">'[1]Prod Direct'!#REF!</definedName>
    <definedName name="_ene1" localSheetId="4">'[1]Prod Direct'!#REF!</definedName>
    <definedName name="_ene1" localSheetId="2">'[1]Prod Direct'!#REF!</definedName>
    <definedName name="_ene1">'[1]Prod Direct'!#REF!</definedName>
    <definedName name="_ene2" localSheetId="4">'[1]Prod Direct'!#REF!</definedName>
    <definedName name="_ene2" localSheetId="2">'[1]Prod Direct'!#REF!</definedName>
    <definedName name="_ene2">'[1]Prod Direct'!#REF!</definedName>
    <definedName name="_ene3" localSheetId="4">'[1]Prod Direct'!#REF!</definedName>
    <definedName name="_ene3" localSheetId="2">'[1]Prod Direct'!#REF!</definedName>
    <definedName name="_ene3">'[1]Prod Direct'!#REF!</definedName>
    <definedName name="_ene4" localSheetId="4">'[1]Prod Direct'!#REF!</definedName>
    <definedName name="_ene4" localSheetId="2">'[1]Prod Direct'!#REF!</definedName>
    <definedName name="_ene4">'[1]Prod Direct'!#REF!</definedName>
    <definedName name="_ene5" localSheetId="4">'[1]Prod Direct'!#REF!</definedName>
    <definedName name="_ene5" localSheetId="2">'[1]Prod Direct'!#REF!</definedName>
    <definedName name="_ene5">'[1]Prod Direct'!#REF!</definedName>
    <definedName name="_ene6" localSheetId="4">'[1]Prod Direct'!#REF!</definedName>
    <definedName name="_ene6" localSheetId="2">'[1]Prod Direct'!#REF!</definedName>
    <definedName name="_ene6">'[1]Prod Direct'!#REF!</definedName>
    <definedName name="_ene7" localSheetId="4">'[1]Prod Direct'!#REF!</definedName>
    <definedName name="_ene7" localSheetId="2">'[1]Prod Direct'!#REF!</definedName>
    <definedName name="_ene7">'[1]Prod Direct'!#REF!</definedName>
    <definedName name="_ene8" localSheetId="4">'[1]Prod Direct'!#REF!</definedName>
    <definedName name="_ene8" localSheetId="2">'[1]Prod Direct'!#REF!</definedName>
    <definedName name="_ene8">'[1]Prod Direct'!#REF!</definedName>
    <definedName name="_xlnm._FilterDatabase" localSheetId="1" hidden="1">CFS!$A$1:$AE$1</definedName>
    <definedName name="_Hlt112874753" localSheetId="2">PL!$Z$49</definedName>
    <definedName name="_Hlt112874757" localSheetId="2">PL!$Z$53</definedName>
    <definedName name="_Hlt112874767" localSheetId="0">BS!$B$63</definedName>
    <definedName name="_Hlt112874771" localSheetId="0">BS!$B$64</definedName>
    <definedName name="_Hlt112874776" localSheetId="0">BS!$B$69</definedName>
    <definedName name="_Hlt112874781" localSheetId="0">BS!$B$71</definedName>
    <definedName name="_la1" localSheetId="4">'[1]Prod Direct'!#REF!</definedName>
    <definedName name="_la1" localSheetId="2">'[1]Prod Direct'!#REF!</definedName>
    <definedName name="_la1">'[1]Prod Direct'!#REF!</definedName>
    <definedName name="_la2" localSheetId="4">'[1]Prod Direct'!#REF!</definedName>
    <definedName name="_la2" localSheetId="2">'[1]Prod Direct'!#REF!</definedName>
    <definedName name="_la2">'[1]Prod Direct'!#REF!</definedName>
    <definedName name="_la3" localSheetId="4">'[1]Prod Direct'!#REF!</definedName>
    <definedName name="_la3" localSheetId="2">'[1]Prod Direct'!#REF!</definedName>
    <definedName name="_la3">'[1]Prod Direct'!#REF!</definedName>
    <definedName name="_la4" localSheetId="4">'[1]Prod Direct'!#REF!</definedName>
    <definedName name="_la4" localSheetId="2">'[1]Prod Direct'!#REF!</definedName>
    <definedName name="_la4">'[1]Prod Direct'!#REF!</definedName>
    <definedName name="_la5" localSheetId="4">'[1]Prod Direct'!#REF!</definedName>
    <definedName name="_la5" localSheetId="2">'[1]Prod Direct'!#REF!</definedName>
    <definedName name="_la5">'[1]Prod Direct'!#REF!</definedName>
    <definedName name="_la6" localSheetId="4">'[1]Prod Direct'!#REF!</definedName>
    <definedName name="_la6" localSheetId="2">'[1]Prod Direct'!#REF!</definedName>
    <definedName name="_la6">'[1]Prod Direct'!#REF!</definedName>
    <definedName name="_la7" localSheetId="4">'[1]Prod Direct'!#REF!</definedName>
    <definedName name="_la7" localSheetId="2">'[1]Prod Direct'!#REF!</definedName>
    <definedName name="_la7">'[1]Prod Direct'!#REF!</definedName>
    <definedName name="_la8" localSheetId="4">'[1]Prod Direct'!#REF!</definedName>
    <definedName name="_la8" localSheetId="2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2">'[1]Prod Direct'!#REF!</definedName>
    <definedName name="_to1">'[1]Prod Direct'!#REF!</definedName>
    <definedName name="_to2" localSheetId="4">'[1]Prod Direct'!#REF!</definedName>
    <definedName name="_to2" localSheetId="2">'[1]Prod Direct'!#REF!</definedName>
    <definedName name="_to2">'[1]Prod Direct'!#REF!</definedName>
    <definedName name="_to3" localSheetId="4">'[1]Prod Direct'!#REF!</definedName>
    <definedName name="_to3" localSheetId="2">'[1]Prod Direct'!#REF!</definedName>
    <definedName name="_to3">'[1]Prod Direct'!#REF!</definedName>
    <definedName name="_to4" localSheetId="4">'[1]Prod Direct'!#REF!</definedName>
    <definedName name="_to4" localSheetId="2">'[1]Prod Direct'!#REF!</definedName>
    <definedName name="_to4">'[1]Prod Direct'!#REF!</definedName>
    <definedName name="_to5" localSheetId="2">'[1]Prod Direct'!#REF!</definedName>
    <definedName name="_to5">'[1]Prod Direct'!#REF!</definedName>
    <definedName name="_to6" localSheetId="2">'[1]Prod Direct'!#REF!</definedName>
    <definedName name="_to6">'[1]Prod Direct'!#REF!</definedName>
    <definedName name="_to7" localSheetId="2">'[1]Prod Direct'!#REF!</definedName>
    <definedName name="_to7">'[1]Prod Direct'!#REF!</definedName>
    <definedName name="_to8" localSheetId="2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KPI!$A$74</definedName>
    <definedName name="_Toc18050988" localSheetId="4">KPI!$A$102</definedName>
    <definedName name="_Toc18050991" localSheetId="4">KPI!$A$105</definedName>
    <definedName name="_Toc18050994" localSheetId="4">KPI!$A$104</definedName>
    <definedName name="_Toc468274193" localSheetId="1">CFS!$A$1</definedName>
    <definedName name="_Toc530760282" localSheetId="4">KPI!$G$45</definedName>
    <definedName name="_Toc530760285" localSheetId="4">KPI!$G$48</definedName>
    <definedName name="_Toc530760291" localSheetId="4">KPI!$G$50</definedName>
    <definedName name="_Toc530760294" localSheetId="4">KPI!$G$51</definedName>
    <definedName name="_Toc530760297" localSheetId="4">KPI!$G$52</definedName>
    <definedName name="_Toc530760326" localSheetId="4">KPI!$G$66</definedName>
    <definedName name="_Toc530760329" localSheetId="4">KPI!$G$67</definedName>
    <definedName name="_Toc530760338" localSheetId="4">KPI!$G$71</definedName>
    <definedName name="_Toc530760348" localSheetId="4">KPI!$G$76</definedName>
    <definedName name="_Toc530760351" localSheetId="4">KPI!$G$77</definedName>
    <definedName name="_Toc530760354" localSheetId="4">KPI!$G$79</definedName>
    <definedName name="_Toc530760357" localSheetId="4">KPI!$G$80</definedName>
    <definedName name="_Toc530760360" localSheetId="4">KPI!$G$81</definedName>
    <definedName name="_Toc530760366" localSheetId="4">KPI!$G$84</definedName>
    <definedName name="_Toc530760369" localSheetId="4">KPI!$G$85</definedName>
    <definedName name="_Toc530760372" localSheetId="4">KPI!$G$86</definedName>
    <definedName name="_Toc530760375" localSheetId="4">KPI!$G$88</definedName>
    <definedName name="_Toc530760411" localSheetId="4">KPI!$G$111</definedName>
    <definedName name="_Toc530760417" localSheetId="4">KPI!$G$115</definedName>
    <definedName name="_Toc530760698" localSheetId="4">KPI!$A$3</definedName>
    <definedName name="_Toc530760702" localSheetId="4">KPI!$A$37</definedName>
    <definedName name="_Toc530760703" localSheetId="4">KPI!$A$38</definedName>
    <definedName name="_Toc530760706" localSheetId="4">KPI!$A$39</definedName>
    <definedName name="_Toc530760709" localSheetId="4">KPI!$A$40</definedName>
    <definedName name="_Toc530760718" localSheetId="4">KPI!$A$43</definedName>
    <definedName name="_Toc530760721" localSheetId="4">KPI!$A$44</definedName>
    <definedName name="_Toc530760722" localSheetId="4">KPI!$A$45</definedName>
    <definedName name="_Toc530760728" localSheetId="4">KPI!$A$49</definedName>
    <definedName name="_Toc530760731" localSheetId="4">KPI!$A$50</definedName>
    <definedName name="_Toc530760734" localSheetId="4">KPI!$A$51</definedName>
    <definedName name="_Toc530760743" localSheetId="4">KPI!$A$54</definedName>
    <definedName name="_Toc530760746" localSheetId="4">KPI!$A$55</definedName>
    <definedName name="_Toc530760749" localSheetId="4">KPI!$A$56</definedName>
    <definedName name="_Toc530760755" localSheetId="4">KPI!$A$58</definedName>
    <definedName name="_Toc530760758" localSheetId="4">KPI!$A$59</definedName>
    <definedName name="_Toc530760763" localSheetId="4">KPI!$A$65</definedName>
    <definedName name="_Toc530760764" localSheetId="4">KPI!$A$66</definedName>
    <definedName name="_Toc530760767" localSheetId="4">KPI!$A$67</definedName>
    <definedName name="_Toc530760770" localSheetId="4">KPI!$A$68</definedName>
    <definedName name="_Toc530760773" localSheetId="4">KPI!$A$70</definedName>
    <definedName name="_Toc530760776" localSheetId="4">KPI!$A$71</definedName>
    <definedName name="_Toc530760781" localSheetId="4">KPI!$A$75</definedName>
    <definedName name="_Toc530760784" localSheetId="4">KPI!#REF!</definedName>
    <definedName name="_Toc530760787" localSheetId="4">KPI!$A$77</definedName>
    <definedName name="_Toc530760790" localSheetId="4">KPI!$A$79</definedName>
    <definedName name="_Toc530760793" localSheetId="4">KPI!$A$80</definedName>
    <definedName name="_Toc530760796" localSheetId="4">KPI!$A$81</definedName>
    <definedName name="_Toc530760799" localSheetId="4">KPI!$A$82</definedName>
    <definedName name="_Toc530760802" localSheetId="4">KPI!$A$84</definedName>
    <definedName name="_Toc530760805" localSheetId="4">KPI!$A$85</definedName>
    <definedName name="_Toc530760808" localSheetId="4">KPI!$A$86</definedName>
    <definedName name="_Toc530760811" localSheetId="4">KPI!$A$88</definedName>
    <definedName name="_Toc530760814" localSheetId="4">KPI!$A$89</definedName>
    <definedName name="_Toc530760817" localSheetId="4">KPI!$A$90</definedName>
    <definedName name="_Toc530760820" localSheetId="4">KPI!$A$91</definedName>
    <definedName name="_Toc530760823" localSheetId="4">KPI!$A$92</definedName>
    <definedName name="_Toc530760843" localSheetId="4">KPI!$A$111</definedName>
    <definedName name="_Toc530760846" localSheetId="4">KPI!$A$112</definedName>
    <definedName name="_Toc530760849" localSheetId="4">KPI!$A$115</definedName>
    <definedName name="_Toc530760852" localSheetId="4">KPI!$A$116</definedName>
    <definedName name="_Toc530760855" localSheetId="4">KPI!$A$117</definedName>
    <definedName name="_Toc531337576" localSheetId="4">KPI!$A$41</definedName>
    <definedName name="_Toc531337579" localSheetId="4">KPI!$A$42</definedName>
    <definedName name="_Toc531337589" localSheetId="4">KPI!$A$48</definedName>
    <definedName name="_Toc531337601" localSheetId="4">KPI!$A$52</definedName>
    <definedName name="_Toc531337604" localSheetId="4">KPI!$A$53</definedName>
    <definedName name="_Toc531337616" localSheetId="4">KPI!$A$57</definedName>
    <definedName name="_Toc531337711" localSheetId="4">KPI!$A$113</definedName>
    <definedName name="_Toc531337764" localSheetId="1">CFS!#REF!</definedName>
    <definedName name="_Toc531337811" localSheetId="4">KPI!$G$49</definedName>
    <definedName name="_Toc531337823" localSheetId="4">KPI!$G$53</definedName>
    <definedName name="_Toc531337826" localSheetId="4">KPI!$G$54</definedName>
    <definedName name="_Toc531337829" localSheetId="4">KPI!$G$55</definedName>
    <definedName name="_Toc531337832" localSheetId="4">KPI!$G$56</definedName>
    <definedName name="_Toc531337835" localSheetId="4">KPI!$G$57</definedName>
    <definedName name="_Toc531337838" localSheetId="4">KPI!$G$58</definedName>
    <definedName name="_Toc531337864" localSheetId="4">KPI!$G$75</definedName>
    <definedName name="_Toc531337882" localSheetId="4">KPI!$G$82</definedName>
    <definedName name="_Toc531337931" localSheetId="4">KPI!$G$112</definedName>
    <definedName name="_Toc531337934" localSheetId="4">KPI!$G$113</definedName>
    <definedName name="a" localSheetId="4">#REF!</definedName>
    <definedName name="a" localSheetId="2">#REF!</definedName>
    <definedName name="a">#REF!</definedName>
    <definedName name="aaa" localSheetId="4">#REF!</definedName>
    <definedName name="aaa" localSheetId="2">#REF!</definedName>
    <definedName name="aaa">#REF!</definedName>
    <definedName name="aaaa" localSheetId="4">#REF!</definedName>
    <definedName name="aaaa" localSheetId="2">#REF!</definedName>
    <definedName name="aaaa">#REF!</definedName>
    <definedName name="aaga" localSheetId="4">'[1]Prod Direct'!#REF!</definedName>
    <definedName name="aaga" localSheetId="2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2">#REF!</definedName>
    <definedName name="ATSARGOS_GROUP">#REF!</definedName>
    <definedName name="ATSARGOS_GROUP_NO" localSheetId="4">#REF!</definedName>
    <definedName name="ATSARGOS_GROUP_NO" localSheetId="2">#REF!</definedName>
    <definedName name="ATSARGOS_GROUP_NO">#REF!</definedName>
    <definedName name="ATSARGOS_GROUP_TEXT" localSheetId="4">#REF!</definedName>
    <definedName name="ATSARGOS_GROUP_TEXT" localSheetId="2">#REF!</definedName>
    <definedName name="ATSARGOS_GROUP_TEXT">#REF!</definedName>
    <definedName name="Bankai1" localSheetId="4">'[1]Prod Direct'!#REF!</definedName>
    <definedName name="Bankai1" localSheetId="2">'[1]Prod Direct'!#REF!</definedName>
    <definedName name="Bankai1">'[1]Prod Direct'!#REF!</definedName>
    <definedName name="BDK01_ADRESAS" localSheetId="4">#REF!</definedName>
    <definedName name="BDK01_ADRESAS" localSheetId="2">#REF!</definedName>
    <definedName name="BDK01_ADRESAS">#REF!</definedName>
    <definedName name="BDK01_KODAS" localSheetId="4">#REF!</definedName>
    <definedName name="BDK01_KODAS" localSheetId="2">#REF!</definedName>
    <definedName name="BDK01_KODAS">#REF!</definedName>
    <definedName name="BDK01_PAREIGOS" localSheetId="4">#REF!</definedName>
    <definedName name="BDK01_PAREIGOS" localSheetId="2">#REF!</definedName>
    <definedName name="BDK01_PAREIGOS">#REF!</definedName>
    <definedName name="BDK01_PAVADINIMAS" localSheetId="4">#REF!</definedName>
    <definedName name="BDK01_PAVADINIMAS" localSheetId="2">#REF!</definedName>
    <definedName name="BDK01_PAVADINIMAS">#REF!</definedName>
    <definedName name="BDK01_PAVARDE" localSheetId="4">#REF!</definedName>
    <definedName name="BDK01_PAVARDE" localSheetId="2">#REF!</definedName>
    <definedName name="BDK01_PAVARDE">#REF!</definedName>
    <definedName name="BDK10_VIENETAS" localSheetId="4">#REF!</definedName>
    <definedName name="BDK10_VIENETAS" localSheetId="2">#REF!</definedName>
    <definedName name="BDK10_VIENETAS">#REF!</definedName>
    <definedName name="BE_Fixed" localSheetId="4">#REF!</definedName>
    <definedName name="BE_Fixed" localSheetId="2">#REF!</definedName>
    <definedName name="BE_Fixed">#REF!</definedName>
    <definedName name="BE_Revenue" localSheetId="4">#REF!</definedName>
    <definedName name="BE_Revenue" localSheetId="2">#REF!</definedName>
    <definedName name="BE_Revenue">#REF!</definedName>
    <definedName name="BE_Total" localSheetId="4">#REF!</definedName>
    <definedName name="BE_Total" localSheetId="2">#REF!</definedName>
    <definedName name="BE_Total">#REF!</definedName>
    <definedName name="BE_Variable" localSheetId="4">#REF!</definedName>
    <definedName name="BE_Variable" localSheetId="2">#REF!</definedName>
    <definedName name="BE_Variable">#REF!</definedName>
    <definedName name="Contribution_margin" localSheetId="4">#REF!</definedName>
    <definedName name="Contribution_margin" localSheetId="2">#REF!</definedName>
    <definedName name="Contribution_margin">#REF!</definedName>
    <definedName name="currency">[3]Oбложка!$C$15</definedName>
    <definedName name="d" localSheetId="4">#REF!</definedName>
    <definedName name="d" localSheetId="2">#REF!</definedName>
    <definedName name="d">#REF!</definedName>
    <definedName name="data">[2]CXAL!$C$1:$P$683</definedName>
    <definedName name="dddd" localSheetId="4">#REF!</definedName>
    <definedName name="dddd" localSheetId="2">#REF!</definedName>
    <definedName name="dddd">#REF!</definedName>
    <definedName name="ddddddddddd" localSheetId="4">#REF!</definedName>
    <definedName name="ddddddddddd" localSheetId="2">#REF!</definedName>
    <definedName name="ddddddddddd">#REF!</definedName>
    <definedName name="dddddddddddd" localSheetId="4">#REF!</definedName>
    <definedName name="dddddddddddd" localSheetId="2">#REF!</definedName>
    <definedName name="dddddddddddd">#REF!</definedName>
    <definedName name="dddddddddddddd" localSheetId="4">#REF!</definedName>
    <definedName name="dddddddddddddd" localSheetId="2">#REF!</definedName>
    <definedName name="dddddddddddddd">#REF!</definedName>
    <definedName name="ddddddddddddddd" localSheetId="4">#REF!</definedName>
    <definedName name="ddddddddddddddd" localSheetId="2">#REF!</definedName>
    <definedName name="ddddddddddddddd">#REF!</definedName>
    <definedName name="dddddddddddddddddddddddd" localSheetId="4">#REF!</definedName>
    <definedName name="dddddddddddddddddddddddd" localSheetId="2">#REF!</definedName>
    <definedName name="dddddddddddddddddddddddd">#REF!</definedName>
    <definedName name="dfdf" localSheetId="4">[4]Admin!#REF!</definedName>
    <definedName name="dfdf" localSheetId="2">[4]Admin!#REF!</definedName>
    <definedName name="dfdf">[4]Admin!#REF!</definedName>
    <definedName name="dfdfd" localSheetId="4">#REF!</definedName>
    <definedName name="dfdfd" localSheetId="2">#REF!</definedName>
    <definedName name="dfdfd">#REF!</definedName>
    <definedName name="dfdff" localSheetId="4">#REF!</definedName>
    <definedName name="dfdff" localSheetId="2">#REF!</definedName>
    <definedName name="dfdff">#REF!</definedName>
    <definedName name="DOTACIJOS_GROUP" localSheetId="4">#REF!</definedName>
    <definedName name="DOTACIJOS_GROUP" localSheetId="2">#REF!</definedName>
    <definedName name="DOTACIJOS_GROUP">#REF!</definedName>
    <definedName name="DOTACIJOS_GROUP_NO" localSheetId="4">#REF!</definedName>
    <definedName name="DOTACIJOS_GROUP_NO" localSheetId="2">#REF!</definedName>
    <definedName name="DOTACIJOS_GROUP_NO">#REF!</definedName>
    <definedName name="DOTACIJOS_GROUP_TEXT" localSheetId="4">#REF!</definedName>
    <definedName name="DOTACIJOS_GROUP_TEXT" localSheetId="2">#REF!</definedName>
    <definedName name="DOTACIJOS_GROUP_TEXT">#REF!</definedName>
    <definedName name="dsd" localSheetId="4">'[1]Prod Direct'!#REF!</definedName>
    <definedName name="dsd" localSheetId="2">'[1]Prod Direct'!#REF!</definedName>
    <definedName name="dsd">'[1]Prod Direct'!#REF!</definedName>
    <definedName name="dsds" localSheetId="4">'[1]Prod Direct'!#REF!</definedName>
    <definedName name="dsds" localSheetId="2">'[1]Prod Direct'!#REF!</definedName>
    <definedName name="dsds">'[1]Prod Direct'!#REF!</definedName>
    <definedName name="dsfff" localSheetId="2">'[1]Prod Direct'!#REF!</definedName>
    <definedName name="dsfff">'[1]Prod Direct'!#REF!</definedName>
    <definedName name="dsffffff" localSheetId="4">#REF!</definedName>
    <definedName name="dsffffff" localSheetId="2">#REF!</definedName>
    <definedName name="dsffffff">#REF!</definedName>
    <definedName name="e" localSheetId="4">#REF!</definedName>
    <definedName name="e" localSheetId="2">#REF!</definedName>
    <definedName name="e">#REF!</definedName>
    <definedName name="ewr" localSheetId="4">#REF!</definedName>
    <definedName name="ewr" localSheetId="2">#REF!</definedName>
    <definedName name="ewr">#REF!</definedName>
    <definedName name="fdfd" localSheetId="4">'[1]Prod Direct'!#REF!</definedName>
    <definedName name="fdfd" localSheetId="2">'[1]Prod Direct'!#REF!</definedName>
    <definedName name="fdfd">'[1]Prod Direct'!#REF!</definedName>
    <definedName name="fdfdf" localSheetId="4">#REF!</definedName>
    <definedName name="fdfdf" localSheetId="2">#REF!</definedName>
    <definedName name="fdfdf">#REF!</definedName>
    <definedName name="fdfdffd" localSheetId="4">#REF!</definedName>
    <definedName name="fdfdffd" localSheetId="2">#REF!</definedName>
    <definedName name="fdfdffd">#REF!</definedName>
    <definedName name="fdffffff" localSheetId="4">#REF!</definedName>
    <definedName name="fdffffff" localSheetId="2">#REF!</definedName>
    <definedName name="fdffffff">#REF!</definedName>
    <definedName name="fdghjh" localSheetId="4">#REF!</definedName>
    <definedName name="fdghjh" localSheetId="2">#REF!</definedName>
    <definedName name="fdghjh">#REF!</definedName>
    <definedName name="ff">'[5]Luzio t.'!$D$16</definedName>
    <definedName name="ffffff" localSheetId="4">'[1]Prod Direct'!#REF!</definedName>
    <definedName name="ffffff" localSheetId="2">'[1]Prod Direct'!#REF!</definedName>
    <definedName name="ffffff">'[1]Prod Direct'!#REF!</definedName>
    <definedName name="fffffffffffffffff" localSheetId="4">#REF!</definedName>
    <definedName name="fffffffffffffffff" localSheetId="2">#REF!</definedName>
    <definedName name="fffffffffffffffff">#REF!</definedName>
    <definedName name="fhghghj" localSheetId="4">#REF!</definedName>
    <definedName name="fhghghj" localSheetId="2">#REF!</definedName>
    <definedName name="fhghghj">#REF!</definedName>
    <definedName name="fhh" localSheetId="4">#REF!</definedName>
    <definedName name="fhh" localSheetId="2">#REF!</definedName>
    <definedName name="fhh">#REF!</definedName>
    <definedName name="FIN_GROUP" localSheetId="4">#REF!</definedName>
    <definedName name="FIN_GROUP" localSheetId="2">#REF!</definedName>
    <definedName name="FIN_GROUP">#REF!</definedName>
    <definedName name="FIN_GROUP_TEXT" localSheetId="4">#REF!</definedName>
    <definedName name="FIN_GROUP_TEXT" localSheetId="2">#REF!</definedName>
    <definedName name="FIN_GROUP_TEXT">#REF!</definedName>
    <definedName name="FINV_GROUP" localSheetId="4">#REF!</definedName>
    <definedName name="FINV_GROUP" localSheetId="2">#REF!</definedName>
    <definedName name="FINV_GROUP">#REF!</definedName>
    <definedName name="Fixed_expenses" localSheetId="4">#REF!</definedName>
    <definedName name="Fixed_expenses" localSheetId="2">#REF!</definedName>
    <definedName name="Fixed_expenses">#REF!</definedName>
    <definedName name="fsfffff" localSheetId="4">#REF!</definedName>
    <definedName name="fsfffff" localSheetId="2">#REF!</definedName>
    <definedName name="fsfffff">#REF!</definedName>
    <definedName name="fsfsf" localSheetId="4">'[1]Prod Direct'!#REF!</definedName>
    <definedName name="fsfsf" localSheetId="2">'[1]Prod Direct'!#REF!</definedName>
    <definedName name="fsfsf">'[1]Prod Direct'!#REF!</definedName>
    <definedName name="fxxx" localSheetId="4">#REF!</definedName>
    <definedName name="fxxx" localSheetId="2">#REF!</definedName>
    <definedName name="fxxx">#REF!</definedName>
    <definedName name="g">[6]Virselis!$C$15</definedName>
    <definedName name="gdgdgg" localSheetId="4">#REF!</definedName>
    <definedName name="gdgdgg" localSheetId="2">#REF!</definedName>
    <definedName name="gdgdgg">#REF!</definedName>
    <definedName name="gdgff" localSheetId="4">#REF!</definedName>
    <definedName name="gdgff" localSheetId="2">#REF!</definedName>
    <definedName name="gdgff">#REF!</definedName>
    <definedName name="gdgg" localSheetId="4">#REF!</definedName>
    <definedName name="gdgg" localSheetId="2">#REF!</definedName>
    <definedName name="gdgg">#REF!</definedName>
    <definedName name="gfgfg" localSheetId="4">#REF!</definedName>
    <definedName name="gfgfg" localSheetId="2">#REF!</definedName>
    <definedName name="gfgfg">#REF!</definedName>
    <definedName name="gggggggggggggggg" localSheetId="4">#REF!</definedName>
    <definedName name="gggggggggggggggg" localSheetId="2">#REF!</definedName>
    <definedName name="gggggggggggggggg">#REF!</definedName>
    <definedName name="H8\" localSheetId="4">[4]Admin!#REF!</definedName>
    <definedName name="H8\" localSheetId="2">[4]Admin!#REF!</definedName>
    <definedName name="H8\">[4]Admin!#REF!</definedName>
    <definedName name="hghgh" localSheetId="4">#REF!</definedName>
    <definedName name="hghgh" localSheetId="2">#REF!</definedName>
    <definedName name="hghgh">#REF!</definedName>
    <definedName name="hh" localSheetId="4">#REF!</definedName>
    <definedName name="hh" localSheetId="2">#REF!</definedName>
    <definedName name="hh">#REF!</definedName>
    <definedName name="htjjy" localSheetId="4">'[1]Prod Direct'!#REF!</definedName>
    <definedName name="htjjy" localSheetId="2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2">#REF!</definedName>
    <definedName name="ILGALAIKIAI_GROUP">#REF!</definedName>
    <definedName name="ILGALAIKIAI_GROUP_NO" localSheetId="4">#REF!</definedName>
    <definedName name="ILGALAIKIAI_GROUP_NO" localSheetId="2">#REF!</definedName>
    <definedName name="ILGALAIKIAI_GROUP_NO">#REF!</definedName>
    <definedName name="ILGALAIKIAI_GROUP_TEXT" localSheetId="4">#REF!</definedName>
    <definedName name="ILGALAIKIAI_GROUP_TEXT" localSheetId="2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2">'[1]Prod Direct'!#REF!</definedName>
    <definedName name="jgh">'[1]Prod Direct'!#REF!</definedName>
    <definedName name="jghf" localSheetId="4">'[1]Prod Direct'!#REF!</definedName>
    <definedName name="jghf" localSheetId="2">'[1]Prod Direct'!#REF!</definedName>
    <definedName name="jghf">'[1]Prod Direct'!#REF!</definedName>
    <definedName name="jgjghj" localSheetId="4">'[1]Prod Direct'!#REF!</definedName>
    <definedName name="jgjghj" localSheetId="2">'[1]Prod Direct'!#REF!</definedName>
    <definedName name="jgjghj">'[1]Prod Direct'!#REF!</definedName>
    <definedName name="jgjjj" localSheetId="4">'[1]Prod Direct'!#REF!</definedName>
    <definedName name="jgjjj" localSheetId="2">'[1]Prod Direct'!#REF!</definedName>
    <definedName name="jgjjj">'[1]Prod Direct'!#REF!</definedName>
    <definedName name="jhg" localSheetId="2">'[1]Prod Direct'!#REF!</definedName>
    <definedName name="jhg">'[1]Prod Direct'!#REF!</definedName>
    <definedName name="jhgh" localSheetId="2">'[1]Prod Direct'!#REF!</definedName>
    <definedName name="jhgh">'[1]Prod Direct'!#REF!</definedName>
    <definedName name="jhj" localSheetId="4">#REF!</definedName>
    <definedName name="jhj" localSheetId="2">#REF!</definedName>
    <definedName name="jhj">#REF!</definedName>
    <definedName name="jykjyuk" localSheetId="4">'[1]Prod Direct'!#REF!</definedName>
    <definedName name="jykjyuk" localSheetId="2">'[1]Prod Direct'!#REF!</definedName>
    <definedName name="jykjyuk">'[1]Prod Direct'!#REF!</definedName>
    <definedName name="jkl" localSheetId="2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2">#REF!</definedName>
    <definedName name="KAPITALAS_GROUP">#REF!</definedName>
    <definedName name="KAPITALAS_GROUP_NO" localSheetId="4">#REF!</definedName>
    <definedName name="KAPITALAS_GROUP_NO" localSheetId="2">#REF!</definedName>
    <definedName name="KAPITALAS_GROUP_NO">#REF!</definedName>
    <definedName name="KAPITALAS_GROUP_TEXT" localSheetId="4">#REF!</definedName>
    <definedName name="KAPITALAS_GROUP_TEXT" localSheetId="2">#REF!</definedName>
    <definedName name="KAPITALAS_GROUP_TEXT">#REF!</definedName>
    <definedName name="khjghfbv" localSheetId="4">#REF!</definedName>
    <definedName name="khjghfbv" localSheetId="2">#REF!</definedName>
    <definedName name="khjghfbv">#REF!</definedName>
    <definedName name="kyk" localSheetId="4">#REF!</definedName>
    <definedName name="kyk" localSheetId="2">#REF!</definedName>
    <definedName name="kyk">#REF!</definedName>
    <definedName name="kykyk" localSheetId="4">#REF!</definedName>
    <definedName name="kykyk" localSheetId="2">#REF!</definedName>
    <definedName name="kykyk">#REF!</definedName>
    <definedName name="kykykky" localSheetId="4">#REF!</definedName>
    <definedName name="kykykky" localSheetId="2">#REF!</definedName>
    <definedName name="kykykky">#REF!</definedName>
    <definedName name="kykykkk" localSheetId="4">#REF!</definedName>
    <definedName name="kykykkk" localSheetId="2">#REF!</definedName>
    <definedName name="kykykkk">#REF!</definedName>
    <definedName name="kykykkkkk" localSheetId="4">#REF!</definedName>
    <definedName name="kykykkkkk" localSheetId="2">#REF!</definedName>
    <definedName name="kykykkkkk">#REF!</definedName>
    <definedName name="kykky" localSheetId="4">#REF!</definedName>
    <definedName name="kykky" localSheetId="2">#REF!</definedName>
    <definedName name="kykky">#REF!</definedName>
    <definedName name="KITAS_GROUP" localSheetId="4">#REF!</definedName>
    <definedName name="KITAS_GROUP" localSheetId="2">#REF!</definedName>
    <definedName name="KITAS_GROUP">#REF!</definedName>
    <definedName name="KITAS_GROUP_NO" localSheetId="4">#REF!</definedName>
    <definedName name="KITAS_GROUP_NO" localSheetId="2">#REF!</definedName>
    <definedName name="KITAS_GROUP_NO">#REF!</definedName>
    <definedName name="KITAS_GROUP_TEXT" localSheetId="4">#REF!</definedName>
    <definedName name="KITAS_GROUP_TEXT" localSheetId="2">#REF!</definedName>
    <definedName name="KITAS_GROUP_TEXT">#REF!</definedName>
    <definedName name="KITAV_GROUP" localSheetId="4">#REF!</definedName>
    <definedName name="KITAV_GROUP" localSheetId="2">#REF!</definedName>
    <definedName name="KITAV_GROUP">#REF!</definedName>
    <definedName name="kjhjvhc" localSheetId="4">'[1]Prod Direct'!#REF!</definedName>
    <definedName name="kjhjvhc" localSheetId="2">'[1]Prod Direct'!#REF!</definedName>
    <definedName name="kjhjvhc">'[1]Prod Direct'!#REF!</definedName>
    <definedName name="klase_code" localSheetId="4">#REF!</definedName>
    <definedName name="klase_code" localSheetId="2">#REF!</definedName>
    <definedName name="klase_code">#REF!</definedName>
    <definedName name="klase_code2" localSheetId="4">#REF!</definedName>
    <definedName name="klase_code2" localSheetId="2">#REF!</definedName>
    <definedName name="klase_code2">#REF!</definedName>
    <definedName name="klase_group" localSheetId="4">#REF!</definedName>
    <definedName name="klase_group" localSheetId="2">#REF!</definedName>
    <definedName name="klase_group">#REF!</definedName>
    <definedName name="klase_group2" localSheetId="4">#REF!</definedName>
    <definedName name="klase_group2" localSheetId="2">#REF!</definedName>
    <definedName name="klase_group2">#REF!</definedName>
    <definedName name="klase_text" localSheetId="4">#REF!</definedName>
    <definedName name="klase_text" localSheetId="2">#REF!</definedName>
    <definedName name="klase_text">#REF!</definedName>
    <definedName name="klase_text2" localSheetId="4">#REF!</definedName>
    <definedName name="klase_text2" localSheetId="2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2">'[1]Prod Direct'!#REF!</definedName>
    <definedName name="mhjgh">'[1]Prod Direct'!#REF!</definedName>
    <definedName name="mhng" localSheetId="4">'[1]Prod Direct'!#REF!</definedName>
    <definedName name="mhng" localSheetId="2">'[1]Prod Direct'!#REF!</definedName>
    <definedName name="mhng">'[1]Prod Direct'!#REF!</definedName>
    <definedName name="MT_GROUP" localSheetId="4">#REF!</definedName>
    <definedName name="MT_GROUP" localSheetId="2">#REF!</definedName>
    <definedName name="MT_GROUP">#REF!</definedName>
    <definedName name="MT_GROUP_NO" localSheetId="4">#REF!</definedName>
    <definedName name="MT_GROUP_NO" localSheetId="2">#REF!</definedName>
    <definedName name="MT_GROUP_NO">#REF!</definedName>
    <definedName name="MT_GROUP_TEXT" localSheetId="4">#REF!</definedName>
    <definedName name="MT_GROUP_TEXT" localSheetId="2">#REF!</definedName>
    <definedName name="MT_GROUP_TEXT">#REF!</definedName>
    <definedName name="NEPASKIRSTYTASIS_GROUP" localSheetId="4">#REF!</definedName>
    <definedName name="NEPASKIRSTYTASIS_GROUP" localSheetId="2">#REF!</definedName>
    <definedName name="NEPASKIRSTYTASIS_GROUP">#REF!</definedName>
    <definedName name="NEPASKIRSTYTASIS_GROUP_NO" localSheetId="4">#REF!</definedName>
    <definedName name="NEPASKIRSTYTASIS_GROUP_NO" localSheetId="2">#REF!</definedName>
    <definedName name="NEPASKIRSTYTASIS_GROUP_NO">#REF!</definedName>
    <definedName name="NEPASKIRSTYTASIS_GROUP_TEXT" localSheetId="4">#REF!</definedName>
    <definedName name="NEPASKIRSTYTASIS_GROUP_TEXT" localSheetId="2">#REF!</definedName>
    <definedName name="NEPASKIRSTYTASIS_GROUP_TEXT">#REF!</definedName>
    <definedName name="NMT_GROUP" localSheetId="4">#REF!</definedName>
    <definedName name="NMT_GROUP" localSheetId="2">#REF!</definedName>
    <definedName name="NMT_GROUP">#REF!</definedName>
    <definedName name="NMT_GROUP_NO" localSheetId="4">#REF!</definedName>
    <definedName name="NMT_GROUP_NO" localSheetId="2">#REF!</definedName>
    <definedName name="NMT_GROUP_NO">#REF!</definedName>
    <definedName name="NMT_GROUP_TEXT" localSheetId="4">#REF!</definedName>
    <definedName name="NMT_GROUP_TEXT" localSheetId="2">#REF!</definedName>
    <definedName name="NMT_GROUP_TEXT">#REF!</definedName>
    <definedName name="ob" localSheetId="4">#REF!</definedName>
    <definedName name="ob" localSheetId="2">#REF!</definedName>
    <definedName name="ob">#REF!</definedName>
    <definedName name="oioi" localSheetId="4">#REF!</definedName>
    <definedName name="oioi" localSheetId="2">#REF!</definedName>
    <definedName name="oioi">#REF!</definedName>
    <definedName name="OLE_LINK13" localSheetId="4">KPI!$W$80</definedName>
    <definedName name="OLE_LINK15" localSheetId="4">KPI!$W$85</definedName>
    <definedName name="OLE_LINK17" localSheetId="4">KPI!$Y$8</definedName>
    <definedName name="OLE_LINK18" localSheetId="4">KPI!$Y$11</definedName>
    <definedName name="OLE_LINK2" localSheetId="0">BS!#REF!</definedName>
    <definedName name="OLE_LINK25" localSheetId="4">KPI!$Y$16</definedName>
    <definedName name="OLE_LINK3" localSheetId="2">PL!$AA$56</definedName>
    <definedName name="OLE_LINK4" localSheetId="3">OPEX!$U$42</definedName>
    <definedName name="OLE_LINK8" localSheetId="4">KPI!$W$89</definedName>
    <definedName name="ouiyfu" localSheetId="4">#REF!</definedName>
    <definedName name="ouiyfu" localSheetId="2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2">#REF!</definedName>
    <definedName name="PERKAINOJIMO_GROUP">#REF!</definedName>
    <definedName name="PERKAINOJIMO_GROUP_NO" localSheetId="4">#REF!</definedName>
    <definedName name="PERKAINOJIMO_GROUP_NO" localSheetId="2">#REF!</definedName>
    <definedName name="PERKAINOJIMO_GROUP_NO">#REF!</definedName>
    <definedName name="PERKAINOJIMO_GROUP_TEXT" localSheetId="4">#REF!</definedName>
    <definedName name="PERKAINOJIMO_GROUP_TEXT" localSheetId="2">#REF!</definedName>
    <definedName name="PERKAINOJIMO_GROUP_TEXT">#REF!</definedName>
    <definedName name="PINIGAI_GROUP" localSheetId="4">#REF!</definedName>
    <definedName name="PINIGAI_GROUP" localSheetId="2">#REF!</definedName>
    <definedName name="PINIGAI_GROUP">#REF!</definedName>
    <definedName name="PINIGAI_GROUP_NO" localSheetId="4">#REF!</definedName>
    <definedName name="PINIGAI_GROUP_NO" localSheetId="2">#REF!</definedName>
    <definedName name="PINIGAI_GROUP_NO">#REF!</definedName>
    <definedName name="PINIGAI_GROUP_TEXT" localSheetId="4">#REF!</definedName>
    <definedName name="PINIGAI_GROUP_TEXT" localSheetId="2">#REF!</definedName>
    <definedName name="PINIGAI_GROUP_TEXT">#REF!</definedName>
    <definedName name="PP_GROUP" localSheetId="4">#REF!</definedName>
    <definedName name="PP_GROUP" localSheetId="2">#REF!</definedName>
    <definedName name="PP_GROUP">#REF!</definedName>
    <definedName name="PP_GROUP_NO" localSheetId="4">#REF!</definedName>
    <definedName name="PP_GROUP_NO" localSheetId="2">#REF!</definedName>
    <definedName name="PP_GROUP_NO">#REF!</definedName>
    <definedName name="PP_GROUP_TEXT" localSheetId="4">#REF!</definedName>
    <definedName name="PP_GROUP_TEXT" localSheetId="2">#REF!</definedName>
    <definedName name="PP_GROUP_TEXT">#REF!</definedName>
    <definedName name="_xlnm.Print_Area" localSheetId="4">#REF!</definedName>
    <definedName name="_xlnm.Print_Area" localSheetId="2">#REF!</definedName>
    <definedName name="_xlnm.Print_Area">#REF!</definedName>
    <definedName name="qwqw" localSheetId="4">#REF!</definedName>
    <definedName name="qwqw" localSheetId="2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2">#REF!</definedName>
    <definedName name="refdf">#REF!</definedName>
    <definedName name="RepCur">[9]Viršelis!$B$15</definedName>
    <definedName name="repunit" localSheetId="4">#REF!</definedName>
    <definedName name="repunit" localSheetId="2">#REF!</definedName>
    <definedName name="repunit">#REF!</definedName>
    <definedName name="retrtt" localSheetId="4">#REF!</definedName>
    <definedName name="retrtt" localSheetId="2">#REF!</definedName>
    <definedName name="retrtt">#REF!</definedName>
    <definedName name="Revenue_increments" localSheetId="4">#REF!</definedName>
    <definedName name="Revenue_increments" localSheetId="2">#REF!</definedName>
    <definedName name="Revenue_increments">#REF!</definedName>
    <definedName name="REZERVAI_GROUP" localSheetId="4">#REF!</definedName>
    <definedName name="REZERVAI_GROUP" localSheetId="2">#REF!</definedName>
    <definedName name="REZERVAI_GROUP">#REF!</definedName>
    <definedName name="REZERVAI_GROUP_NO" localSheetId="4">#REF!</definedName>
    <definedName name="REZERVAI_GROUP_NO" localSheetId="2">#REF!</definedName>
    <definedName name="REZERVAI_GROUP_NO">#REF!</definedName>
    <definedName name="REZERVAI_GROUP_TEXT" localSheetId="4">#REF!</definedName>
    <definedName name="REZERVAI_GROUP_TEXT" localSheetId="2">#REF!</definedName>
    <definedName name="REZERVAI_GROUP_TEXT">#REF!</definedName>
    <definedName name="rrr" localSheetId="4">'[1]Prod Direct'!#REF!</definedName>
    <definedName name="rrr" localSheetId="2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2">#REF!</definedName>
    <definedName name="saskaita_code">#REF!</definedName>
    <definedName name="saskaita_group" localSheetId="4">#REF!</definedName>
    <definedName name="saskaita_group" localSheetId="2">#REF!</definedName>
    <definedName name="saskaita_group">#REF!</definedName>
    <definedName name="saskaita_text" localSheetId="4">#REF!</definedName>
    <definedName name="saskaita_text" localSheetId="2">#REF!</definedName>
    <definedName name="saskaita_text">#REF!</definedName>
    <definedName name="sdsdsd" localSheetId="4">#REF!</definedName>
    <definedName name="sdsdsd" localSheetId="2">#REF!</definedName>
    <definedName name="sdsdsd">#REF!</definedName>
    <definedName name="sencount" hidden="1">1</definedName>
    <definedName name="SP_GROUP" localSheetId="4">#REF!</definedName>
    <definedName name="SP_GROUP" localSheetId="2">#REF!</definedName>
    <definedName name="SP_GROUP">#REF!</definedName>
    <definedName name="SP_GROUP_NO" localSheetId="4">#REF!</definedName>
    <definedName name="SP_GROUP_NO" localSheetId="2">#REF!</definedName>
    <definedName name="SP_GROUP_NO">#REF!</definedName>
    <definedName name="SP_GROUP_TEXT" localSheetId="4">#REF!</definedName>
    <definedName name="SP_GROUP_TEXT" localSheetId="2">#REF!</definedName>
    <definedName name="SP_GROUP_TEXT">#REF!</definedName>
    <definedName name="ss" localSheetId="4">'[1]Prod Direct'!#REF!</definedName>
    <definedName name="ss" localSheetId="2">'[1]Prod Direct'!#REF!</definedName>
    <definedName name="ss">'[1]Prod Direct'!#REF!</definedName>
    <definedName name="ssd" localSheetId="4">#REF!</definedName>
    <definedName name="ssd" localSheetId="2">#REF!</definedName>
    <definedName name="ssd">#REF!</definedName>
    <definedName name="sss" localSheetId="4">'[1]Prod Direct'!#REF!</definedName>
    <definedName name="sss" localSheetId="2">'[1]Prod Direct'!#REF!</definedName>
    <definedName name="sss">'[1]Prod Direct'!#REF!</definedName>
    <definedName name="ssss" localSheetId="4">'[1]Prod Direct'!#REF!</definedName>
    <definedName name="ssss" localSheetId="2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2">#REF!</definedName>
    <definedName name="subsaskaita_group">#REF!</definedName>
    <definedName name="Table_Fixed" localSheetId="4">#REF!</definedName>
    <definedName name="Table_Fixed" localSheetId="2">#REF!</definedName>
    <definedName name="Table_Fixed">#REF!</definedName>
    <definedName name="Table_Revenue" localSheetId="4">#REF!</definedName>
    <definedName name="Table_Revenue" localSheetId="2">#REF!</definedName>
    <definedName name="Table_Revenue">#REF!</definedName>
    <definedName name="Table_total" localSheetId="4">#REF!</definedName>
    <definedName name="Table_total" localSheetId="2">#REF!</definedName>
    <definedName name="Table_total">#REF!</definedName>
    <definedName name="Table_Variable" localSheetId="4">#REF!</definedName>
    <definedName name="Table_Variable" localSheetId="2">#REF!</definedName>
    <definedName name="Table_Variable">#REF!</definedName>
    <definedName name="TRUMPALAIKIAI_GROUP" localSheetId="4">#REF!</definedName>
    <definedName name="TRUMPALAIKIAI_GROUP" localSheetId="2">#REF!</definedName>
    <definedName name="TRUMPALAIKIAI_GROUP">#REF!</definedName>
    <definedName name="TRUMPALAIKIAI_GROUP_NO" localSheetId="4">#REF!</definedName>
    <definedName name="TRUMPALAIKIAI_GROUP_NO" localSheetId="2">#REF!</definedName>
    <definedName name="TRUMPALAIKIAI_GROUP_NO">#REF!</definedName>
    <definedName name="TRUMPALAIKIAI_GROUP_TEXT" localSheetId="4">#REF!</definedName>
    <definedName name="TRUMPALAIKIAI_GROUP_TEXT" localSheetId="2">#REF!</definedName>
    <definedName name="TRUMPALAIKIAI_GROUP_TEXT">#REF!</definedName>
    <definedName name="tt" localSheetId="4">'[1]Prod Direct'!#REF!</definedName>
    <definedName name="tt" localSheetId="2">'[1]Prod Direct'!#REF!</definedName>
    <definedName name="tt">'[1]Prod Direct'!#REF!</definedName>
    <definedName name="ttttt" localSheetId="4">'[1]Prod Direct'!#REF!</definedName>
    <definedName name="ttttt" localSheetId="2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2">#REF!</definedName>
    <definedName name="VIENERIUS_GROUP">#REF!</definedName>
    <definedName name="VIENERIUS_GROUP_NO" localSheetId="4">#REF!</definedName>
    <definedName name="VIENERIUS_GROUP_NO" localSheetId="2">#REF!</definedName>
    <definedName name="VIENERIUS_GROUP_NO">#REF!</definedName>
    <definedName name="VIENERIUS_GROUP_TEXT" localSheetId="4">#REF!</definedName>
    <definedName name="VIENERIUS_GROUP_TEXT" localSheetId="2">#REF!</definedName>
    <definedName name="VIENERIUS_GROUP_TEXT">#REF!</definedName>
    <definedName name="VS_GROUP" localSheetId="4">#REF!</definedName>
    <definedName name="VS_GROUP" localSheetId="2">#REF!</definedName>
    <definedName name="VS_GROUP">#REF!</definedName>
    <definedName name="VS_GROUP_NO" localSheetId="4">#REF!</definedName>
    <definedName name="VS_GROUP_NO" localSheetId="2">#REF!</definedName>
    <definedName name="VS_GROUP_NO">#REF!</definedName>
    <definedName name="VS_GROUP_TEXT" localSheetId="4">#REF!</definedName>
    <definedName name="VS_GROUP_TEXT" localSheetId="2">#REF!</definedName>
    <definedName name="VS_GROUP_TEXT">#REF!</definedName>
    <definedName name="w" localSheetId="4">'[1]Prod Direct'!#REF!</definedName>
    <definedName name="w" localSheetId="2">'[1]Prod Direct'!#REF!</definedName>
    <definedName name="w">'[1]Prod Direct'!#REF!</definedName>
    <definedName name="ww" localSheetId="4">'[1]Prod Direct'!#REF!</definedName>
    <definedName name="ww" localSheetId="2">'[1]Prod Direct'!#REF!</definedName>
    <definedName name="ww">'[1]Prod Direct'!#REF!</definedName>
    <definedName name="www" localSheetId="2">'[1]Prod Direct'!#REF!</definedName>
    <definedName name="www">'[1]Prod Direct'!#REF!</definedName>
    <definedName name="xxx" localSheetId="4">#REF!</definedName>
    <definedName name="xxx" localSheetId="2">#REF!</definedName>
    <definedName name="xxx">#REF!</definedName>
    <definedName name="za" localSheetId="4">#REF!</definedName>
    <definedName name="za" localSheetId="2">#REF!</definedName>
    <definedName name="za">#REF!</definedName>
    <definedName name="zzz" localSheetId="4">#REF!</definedName>
    <definedName name="zzz" localSheetId="2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6" i="8" l="1"/>
  <c r="AA68" i="8"/>
  <c r="AB68" i="8"/>
  <c r="AC68" i="8"/>
  <c r="AE23" i="5" l="1"/>
  <c r="AE2" i="5"/>
  <c r="AE12" i="4"/>
  <c r="AE34" i="3"/>
  <c r="AE69" i="3"/>
  <c r="AA54" i="8" l="1"/>
  <c r="AB54" i="8"/>
  <c r="AC54" i="8"/>
  <c r="AA49" i="8"/>
  <c r="AB49" i="8"/>
  <c r="AC49" i="8"/>
  <c r="AA38" i="8"/>
  <c r="AB38" i="8"/>
  <c r="AC38" i="8"/>
  <c r="AE65" i="3"/>
  <c r="M54" i="1" l="1"/>
  <c r="AC130" i="8" l="1"/>
  <c r="AE52" i="3" l="1"/>
  <c r="M45" i="1" l="1"/>
  <c r="AC128" i="8" l="1"/>
  <c r="M55" i="1" l="1"/>
  <c r="M57" i="1" s="1"/>
  <c r="AE6" i="4" l="1"/>
  <c r="M12" i="1" l="1"/>
  <c r="M20" i="1" l="1"/>
  <c r="M22" i="1" s="1"/>
  <c r="M24" i="1" s="1"/>
  <c r="M35" i="1" l="1"/>
  <c r="M37" i="1" s="1"/>
  <c r="M58" i="1" s="1"/>
  <c r="AE14" i="4"/>
  <c r="AE20" i="4" s="1"/>
  <c r="AE24" i="4" s="1"/>
  <c r="AE30" i="4" l="1"/>
  <c r="AE36" i="3" l="1"/>
  <c r="AD135" i="8" l="1"/>
  <c r="AD133" i="8"/>
  <c r="AD132" i="8"/>
  <c r="AD130" i="8"/>
  <c r="AE130" i="8" s="1"/>
  <c r="AD129" i="8"/>
  <c r="AD128" i="8"/>
  <c r="AE128" i="8" s="1"/>
  <c r="AD126" i="8"/>
  <c r="AD124" i="8"/>
  <c r="AD123" i="8"/>
  <c r="AD122" i="8"/>
  <c r="AD121" i="8"/>
  <c r="AE134" i="8"/>
  <c r="AE131" i="8"/>
  <c r="AE125" i="8"/>
  <c r="AA135" i="8"/>
  <c r="AB135" i="8" s="1"/>
  <c r="AC133" i="8"/>
  <c r="AC106" i="8"/>
  <c r="AC59" i="8"/>
  <c r="AC96" i="8"/>
  <c r="AE133" i="8" l="1"/>
  <c r="AC34" i="8"/>
  <c r="AC91" i="8"/>
  <c r="AC122" i="8"/>
  <c r="AE122" i="8" s="1"/>
  <c r="AC116" i="8"/>
  <c r="AC126" i="8" s="1"/>
  <c r="AE126" i="8" s="1"/>
  <c r="AC121" i="8"/>
  <c r="AE121" i="8" s="1"/>
  <c r="AC21" i="8"/>
  <c r="AC100" i="8"/>
  <c r="AC99" i="8"/>
  <c r="AC20" i="8"/>
  <c r="AC25" i="8"/>
  <c r="AC97" i="8"/>
  <c r="AC95" i="8"/>
  <c r="AC23" i="8"/>
  <c r="AC22" i="8"/>
  <c r="AC98" i="8"/>
  <c r="AC24" i="8"/>
  <c r="AC16" i="8"/>
  <c r="Z122" i="8" l="1"/>
  <c r="AA126" i="8"/>
  <c r="AA128" i="8"/>
  <c r="Z34" i="8"/>
  <c r="Z68" i="8"/>
  <c r="Z91" i="8"/>
  <c r="T62" i="8"/>
  <c r="W59" i="8"/>
  <c r="X91" i="8"/>
  <c r="Y91" i="8"/>
  <c r="W91" i="8"/>
  <c r="Z70" i="8" l="1"/>
  <c r="X116" i="8" l="1"/>
  <c r="Y116" i="8"/>
  <c r="Z116" i="8"/>
  <c r="AD2" i="5"/>
  <c r="AD23" i="5" s="1"/>
  <c r="AC17" i="3"/>
  <c r="AD6" i="4"/>
  <c r="AD12" i="4"/>
  <c r="AA122" i="8"/>
  <c r="AB122" i="8" s="1"/>
  <c r="W116" i="8"/>
  <c r="X34" i="8"/>
  <c r="Y34" i="8"/>
  <c r="AD65" i="3" l="1"/>
  <c r="L48" i="1"/>
  <c r="L41" i="1" l="1"/>
  <c r="L42" i="1" s="1"/>
  <c r="Z126" i="8"/>
  <c r="AB126" i="8" s="1"/>
  <c r="W121" i="8"/>
  <c r="K50" i="1"/>
  <c r="K41" i="1"/>
  <c r="K42" i="1" s="1"/>
  <c r="AB125" i="8" l="1"/>
  <c r="AB131" i="8"/>
  <c r="AB134" i="8"/>
  <c r="X16" i="8"/>
  <c r="Y16" i="8"/>
  <c r="X59" i="8"/>
  <c r="Y59" i="8"/>
  <c r="Y62" i="8" s="1"/>
  <c r="Y70" i="8" s="1"/>
  <c r="X68" i="8"/>
  <c r="X122" i="8" s="1"/>
  <c r="Y68" i="8"/>
  <c r="Y122" i="8" s="1"/>
  <c r="X106" i="8"/>
  <c r="Y106" i="8"/>
  <c r="X121" i="8"/>
  <c r="Y121" i="8" s="1"/>
  <c r="X123" i="8"/>
  <c r="Y125" i="8"/>
  <c r="X126" i="8"/>
  <c r="X130" i="8"/>
  <c r="Y131" i="8"/>
  <c r="Y134" i="8"/>
  <c r="AA133" i="8"/>
  <c r="Z133" i="8"/>
  <c r="Z130" i="8"/>
  <c r="Z121" i="8"/>
  <c r="AA130" i="8"/>
  <c r="AA123" i="8"/>
  <c r="AA121" i="8"/>
  <c r="X62" i="8" l="1"/>
  <c r="X70" i="8" s="1"/>
  <c r="AB133" i="8"/>
  <c r="AB130" i="8"/>
  <c r="AB121" i="8"/>
  <c r="Z54" i="8"/>
  <c r="Z49" i="8"/>
  <c r="Z59" i="8" s="1"/>
  <c r="Z38" i="8"/>
  <c r="Z123" i="8" l="1"/>
  <c r="AB123" i="8" s="1"/>
  <c r="Z95" i="8"/>
  <c r="Z96" i="8"/>
  <c r="Z97" i="8"/>
  <c r="Z98" i="8"/>
  <c r="Z99" i="8"/>
  <c r="Z100" i="8"/>
  <c r="Z106" i="8"/>
  <c r="Z23" i="8"/>
  <c r="Z24" i="8"/>
  <c r="Z25" i="8"/>
  <c r="Z20" i="8"/>
  <c r="Z21" i="8"/>
  <c r="Z22" i="8"/>
  <c r="Z16" i="8"/>
  <c r="Z124" i="8" l="1"/>
  <c r="AD52" i="3"/>
  <c r="AD34" i="3"/>
  <c r="AD36" i="3" l="1"/>
  <c r="AD67" i="3" s="1"/>
  <c r="AD69" i="3" s="1"/>
  <c r="AC34" i="3"/>
  <c r="AD30" i="4"/>
  <c r="L55" i="1"/>
  <c r="L45" i="1"/>
  <c r="L35" i="1"/>
  <c r="L37" i="1" s="1"/>
  <c r="L20" i="1"/>
  <c r="L22" i="1" s="1"/>
  <c r="L12" i="1"/>
  <c r="W126" i="8"/>
  <c r="Y126" i="8" s="1"/>
  <c r="L57" i="1" l="1"/>
  <c r="L58" i="1" s="1"/>
  <c r="AD14" i="4"/>
  <c r="AA124" i="8"/>
  <c r="AB124" i="8" s="1"/>
  <c r="Z128" i="8"/>
  <c r="Z129" i="8" s="1"/>
  <c r="L24" i="1"/>
  <c r="W99" i="8"/>
  <c r="W95" i="8"/>
  <c r="AC12" i="4"/>
  <c r="X128" i="8" s="1"/>
  <c r="W133" i="8"/>
  <c r="Y133" i="8" s="1"/>
  <c r="W130" i="8"/>
  <c r="Y130" i="8" s="1"/>
  <c r="W34" i="8"/>
  <c r="W106" i="8"/>
  <c r="W98" i="8"/>
  <c r="W100" i="8"/>
  <c r="W97" i="8"/>
  <c r="W96" i="8"/>
  <c r="W68" i="8"/>
  <c r="W122" i="8" s="1"/>
  <c r="W62" i="8"/>
  <c r="W24" i="8"/>
  <c r="W25" i="8"/>
  <c r="W23" i="8"/>
  <c r="W21" i="8"/>
  <c r="W22" i="8"/>
  <c r="W20" i="8"/>
  <c r="W16" i="8"/>
  <c r="AC23" i="5"/>
  <c r="AC65" i="3"/>
  <c r="AC52" i="3"/>
  <c r="AC36" i="3"/>
  <c r="AC67" i="3" s="1"/>
  <c r="K55" i="1"/>
  <c r="K45" i="1"/>
  <c r="K35" i="1"/>
  <c r="K37" i="1" s="1"/>
  <c r="K20" i="1"/>
  <c r="K22" i="1" s="1"/>
  <c r="K12" i="1"/>
  <c r="K24" i="1" s="1"/>
  <c r="AC30" i="4"/>
  <c r="X135" i="8" s="1"/>
  <c r="T23" i="8"/>
  <c r="T24" i="8"/>
  <c r="T25" i="8"/>
  <c r="U52" i="3"/>
  <c r="W123" i="8" l="1"/>
  <c r="Y123" i="8" s="1"/>
  <c r="AA129" i="8"/>
  <c r="AD20" i="4"/>
  <c r="K57" i="1"/>
  <c r="K58" i="1" s="1"/>
  <c r="W128" i="8"/>
  <c r="Y128" i="8" s="1"/>
  <c r="AB128" i="8"/>
  <c r="W70" i="8"/>
  <c r="AC69" i="3"/>
  <c r="AC6" i="4"/>
  <c r="E67" i="3"/>
  <c r="W124" i="8" l="1"/>
  <c r="AA132" i="8"/>
  <c r="AD24" i="4"/>
  <c r="AC14" i="4"/>
  <c r="X129" i="8" s="1"/>
  <c r="X124" i="8"/>
  <c r="Y124" i="8" s="1"/>
  <c r="Z132" i="8"/>
  <c r="AB129" i="8"/>
  <c r="W129" i="8"/>
  <c r="R60" i="3"/>
  <c r="AC20" i="4" l="1"/>
  <c r="X132" i="8" s="1"/>
  <c r="Y129" i="8"/>
  <c r="Z135" i="8"/>
  <c r="AB132" i="8"/>
  <c r="W132" i="8"/>
  <c r="AC24" i="4" l="1"/>
  <c r="Y132" i="8"/>
  <c r="W135" i="8"/>
  <c r="Y135" i="8" s="1"/>
  <c r="AC62" i="8" l="1"/>
  <c r="AC123" i="8" l="1"/>
  <c r="AC70" i="8"/>
  <c r="AC124" i="8" l="1"/>
  <c r="AE123" i="8"/>
  <c r="AC129" i="8" l="1"/>
  <c r="AE124" i="8"/>
  <c r="AC132" i="8" l="1"/>
  <c r="AE129" i="8"/>
  <c r="AC135" i="8" l="1"/>
  <c r="AE135" i="8" s="1"/>
  <c r="AE132" i="8"/>
</calcChain>
</file>

<file path=xl/sharedStrings.xml><?xml version="1.0" encoding="utf-8"?>
<sst xmlns="http://schemas.openxmlformats.org/spreadsheetml/2006/main" count="976" uniqueCount="530">
  <si>
    <t>KONSOLIDUOTAS BALANSAS, EUR'000</t>
  </si>
  <si>
    <t>CONSOLIDATED BALANCE SHEET, EUR'000</t>
  </si>
  <si>
    <t>2016 12 31</t>
  </si>
  <si>
    <t>2017 12 31</t>
  </si>
  <si>
    <t>2018 12 31</t>
  </si>
  <si>
    <t>2019 12 31</t>
  </si>
  <si>
    <t>2020 12 31</t>
  </si>
  <si>
    <t>TURTAS</t>
  </si>
  <si>
    <t>ASSETS</t>
  </si>
  <si>
    <t>Ilgalaikis turtas</t>
  </si>
  <si>
    <t>Non-current assets</t>
  </si>
  <si>
    <t>Right-of-use assets</t>
  </si>
  <si>
    <t>Nematerialusis turtas</t>
  </si>
  <si>
    <t>Intangible assets</t>
  </si>
  <si>
    <t>Investicijos, apskaitomos nuosavybės metodu</t>
  </si>
  <si>
    <t>Finansinis turtas, skirtas parduoti</t>
  </si>
  <si>
    <t>Associates</t>
  </si>
  <si>
    <t>Atidėtojo pelno mokesčio turtas</t>
  </si>
  <si>
    <t>Biologinis turtas</t>
  </si>
  <si>
    <t xml:space="preserve">Biological assets </t>
  </si>
  <si>
    <t>Ilgalaikio turto iš viso</t>
  </si>
  <si>
    <t>Total non-current assets</t>
  </si>
  <si>
    <t>Trumpalaikis turtas</t>
  </si>
  <si>
    <t>Current assets</t>
  </si>
  <si>
    <t>Atsargos</t>
  </si>
  <si>
    <t>Pinigai ir pinigų ekvivalentai</t>
  </si>
  <si>
    <t>Cash and cash equivalents</t>
  </si>
  <si>
    <t>Turtas, skirtas parduoti</t>
  </si>
  <si>
    <t xml:space="preserve">Assets held for sale </t>
  </si>
  <si>
    <t>Trumpalaikio turto iš viso</t>
  </si>
  <si>
    <t>Total current assets</t>
  </si>
  <si>
    <t>TURTO IŠ VISO</t>
  </si>
  <si>
    <t>TOTAL ASSETS</t>
  </si>
  <si>
    <t>NUOSAVYBĖ IR ĮSIPAREIGOJIMAI</t>
  </si>
  <si>
    <t>EQUITY AND LIABILITIES</t>
  </si>
  <si>
    <t>Kapitalas ir rezervai</t>
  </si>
  <si>
    <t>Capital and reserves</t>
  </si>
  <si>
    <t>Įstatinis kapitalas</t>
  </si>
  <si>
    <t>Share capital</t>
  </si>
  <si>
    <t>Akcijų priedai</t>
  </si>
  <si>
    <t>Share premium</t>
  </si>
  <si>
    <t>Perkainojimo rezervas</t>
  </si>
  <si>
    <t>Revaluation reserve</t>
  </si>
  <si>
    <t>Privalomasis rezervas</t>
  </si>
  <si>
    <t>Legal reserve</t>
  </si>
  <si>
    <t>Valiutų kursų svyravimo įtaka</t>
  </si>
  <si>
    <t>Currency exchange differences</t>
  </si>
  <si>
    <t>Nekontroliuojanti dalis</t>
  </si>
  <si>
    <t>Non-controlling interest</t>
  </si>
  <si>
    <t>Nuosavo kapitalo iš viso</t>
  </si>
  <si>
    <t>Total equity</t>
  </si>
  <si>
    <t>Ilgalaikiai įsipareigojimai</t>
  </si>
  <si>
    <t>Non-current liabilities</t>
  </si>
  <si>
    <t>Borrowings</t>
  </si>
  <si>
    <t>Nuomos įsipareigojimai</t>
  </si>
  <si>
    <t>Obligations under lease</t>
  </si>
  <si>
    <t>Nuomos įsipareigojimai, susiję su turto naudojimosi teisėmis</t>
  </si>
  <si>
    <t>Obligations under lease, related with the right-of-use assets</t>
  </si>
  <si>
    <t>Deferred grant income</t>
  </si>
  <si>
    <t>Atidėtojo pelno mokesčio įsipareigojimai</t>
  </si>
  <si>
    <t>Deferred tax liability</t>
  </si>
  <si>
    <t>Ilgalaikių įsipareigojimų iš viso</t>
  </si>
  <si>
    <t>Total non-current liabilities</t>
  </si>
  <si>
    <t>Trumpalaikiai įsipareigojimai</t>
  </si>
  <si>
    <t>Current liabilities</t>
  </si>
  <si>
    <t>Ilgalaikių paskolų einamųjų metų dalis</t>
  </si>
  <si>
    <t>Current portion of non-current borrowings</t>
  </si>
  <si>
    <t>Ilgalaikių nuomos įsipareigojimų einamųjų metų dalis</t>
  </si>
  <si>
    <t>Current portion of lease liabilities</t>
  </si>
  <si>
    <t>Ilgalaikių nuomos įsipareigojimų, susijusių su turto naudojimosi teisėmis, einamųjų metų dalis</t>
  </si>
  <si>
    <t>Current portion of lease liabilities, related with the right-of-use assets</t>
  </si>
  <si>
    <t>Trumpalaikės paskolos</t>
  </si>
  <si>
    <t>Current borrowings</t>
  </si>
  <si>
    <t>Prekybos mokėtinos sumos</t>
  </si>
  <si>
    <t>Trade payables</t>
  </si>
  <si>
    <t>Įsipareigojimai, susiję su turtu, skirtu parduoti</t>
  </si>
  <si>
    <t xml:space="preserve">Liabilities related with assets held for sale </t>
  </si>
  <si>
    <t>Trumpalaikių įsipareigojimų iš viso</t>
  </si>
  <si>
    <t>Total current liabilities</t>
  </si>
  <si>
    <t>Įsipareigojimų iš viso</t>
  </si>
  <si>
    <t>Total liabilities</t>
  </si>
  <si>
    <t>NUOSAVYBĖS IR ĮSIPAREIGOJIMŲ IŠ VISO</t>
  </si>
  <si>
    <t>TOTAL EQUITY AND LIABILITIES</t>
  </si>
  <si>
    <t>KONSOLIDUOTA PELNO (NUOSTOLIŲ) ATASKAITA, EUR'000</t>
  </si>
  <si>
    <t>CONSOLIDATED INCOME STATEMENT, EUR'000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</si>
  <si>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</si>
  <si>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</si>
  <si>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</si>
  <si>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</si>
  <si>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</si>
  <si>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</si>
  <si>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</si>
  <si>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</si>
  <si>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</si>
  <si>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</si>
  <si>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</si>
  <si>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</si>
  <si>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</si>
  <si>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</si>
  <si>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9M 2019</t>
  </si>
  <si>
    <t>12M 2019</t>
  </si>
  <si>
    <t>3M 2020</t>
  </si>
  <si>
    <t>6M 2020</t>
  </si>
  <si>
    <t>9M 2020</t>
  </si>
  <si>
    <t>12M 2020</t>
  </si>
  <si>
    <t>3M 2021</t>
  </si>
  <si>
    <t>6M 2021</t>
  </si>
  <si>
    <t>9M 2021</t>
  </si>
  <si>
    <t>Pardavimo pajamos</t>
  </si>
  <si>
    <t>Revenues</t>
  </si>
  <si>
    <t>Pardavimo savikaina</t>
  </si>
  <si>
    <t>Cost of sales</t>
  </si>
  <si>
    <t>-</t>
  </si>
  <si>
    <t>BENDRASIS PELNAS</t>
  </si>
  <si>
    <t>GROSS PROFIT</t>
  </si>
  <si>
    <t>Neigiamo prestižo nurašymas</t>
  </si>
  <si>
    <t>Write-off of negative goodwill</t>
  </si>
  <si>
    <t>Kitos pajamos</t>
  </si>
  <si>
    <t>Other income</t>
  </si>
  <si>
    <t>VEIKLOS PELNAS</t>
  </si>
  <si>
    <t>OPERATING PROFIT</t>
  </si>
  <si>
    <t>Finansinės veiklos sąnaudos</t>
  </si>
  <si>
    <t>Finance cost</t>
  </si>
  <si>
    <t>Asocijuotų įmonių grynojo pelno (nuostolio) dalis, apskaityta naudojant nuosavybės metodą</t>
  </si>
  <si>
    <t>Share of net profit (loss) of associates accounted for
using the equity method</t>
  </si>
  <si>
    <t>PELNAS (NUOSTOLIAI) PRIEŠ PELNO MOKESTĮ</t>
  </si>
  <si>
    <t>PROFIT (LOSS) BEFORE INCOME TAX</t>
  </si>
  <si>
    <t>Pelno mokestis</t>
  </si>
  <si>
    <t>Income tax expense</t>
  </si>
  <si>
    <t>GRYNASIS PELNAS (NUOSTOLIAI) UŽ PERIODĄ</t>
  </si>
  <si>
    <t>NET PROFIT / (LOSS) FOR THE PERIOD</t>
  </si>
  <si>
    <t>PRISKIRTINA:</t>
  </si>
  <si>
    <t>ATTRIBUTABLE TO:</t>
  </si>
  <si>
    <t>Bendrovės akcininkams</t>
  </si>
  <si>
    <t>Nekontroliuojančiai daliai</t>
  </si>
  <si>
    <t>Pagrindinis pelnas (nuostoliai), tenkantys vienai akcijai (EUR)</t>
  </si>
  <si>
    <t>Basic earnings (loss) per share (EUR)</t>
  </si>
  <si>
    <t>Sumažintas pelnas (nuostoliai), tenkantys vienai akcijai (EUR)</t>
  </si>
  <si>
    <t>Diluted earnings (loss) per share (EUR)</t>
  </si>
  <si>
    <t>KONSOLIDUOTA PINIGŲ SRAUTŲ ATASKAITA</t>
  </si>
  <si>
    <t>CONSOLIDATED STATEMENT OF CASHFLOWS</t>
  </si>
  <si>
    <t>Pagrindinės veiklos pinigų srautai</t>
  </si>
  <si>
    <t>Cash flows from /(to) operating activities</t>
  </si>
  <si>
    <t>Grynasis pelnas prieš apmokestinimą ir mažumos dalį</t>
  </si>
  <si>
    <t>Net profit (loss) before income tax and non-controlling interest</t>
  </si>
  <si>
    <t>Nepiniginių sąnaudų (pajamų) atstatymas ir kiti koregavimai</t>
  </si>
  <si>
    <t>Adjustments for non-cash expenses (income) items and other adjustments</t>
  </si>
  <si>
    <t xml:space="preserve">Amortization expense </t>
  </si>
  <si>
    <t>Nekilnojamojo turto, įrangos ir įrengimų nurašymai ir vertės sumažėjimas</t>
  </si>
  <si>
    <t>(Pelnas) nuostoliai dėl investicijos į Grybai LT KB perskaičiavimo tikrąja verte</t>
  </si>
  <si>
    <t>Gain (loss) on remeasurement of interest held in Grybai LT, KB at fair value</t>
  </si>
  <si>
    <t>Neigiamas prestižas</t>
  </si>
  <si>
    <t>Negative goodwill</t>
  </si>
  <si>
    <t>(Pelnas) nuostoliai dėl ilgalaikio turto pardavimo</t>
  </si>
  <si>
    <t>(Pelnas) nuostoliai dėl investicinio turto pardavimo</t>
  </si>
  <si>
    <t>Dukterinių įmonių pardavimo pelnas (nuostoliai)</t>
  </si>
  <si>
    <t xml:space="preserve">Gain (loss) on sale of subsidiaries </t>
  </si>
  <si>
    <t>Investicijų, apskaitomų nuosavybės metodu, pelno (nuostolių) dalis</t>
  </si>
  <si>
    <t>Share of losses (profits) of investments accounted for using equity method</t>
  </si>
  <si>
    <t>Atidėjinys dėl galimų NMA sankcijų</t>
  </si>
  <si>
    <t>Provisions due to possible sanctions of NPA</t>
  </si>
  <si>
    <t>Papildomi pašarinių kultūrų nurašymai</t>
  </si>
  <si>
    <t>Additional write-offs of forage crops</t>
  </si>
  <si>
    <t>Palūkanų ir baudų pajamos</t>
  </si>
  <si>
    <t>Interest and fines income</t>
  </si>
  <si>
    <t>Finansinės sąnaudos</t>
  </si>
  <si>
    <t xml:space="preserve">Finance cost </t>
  </si>
  <si>
    <t>Mažesne verte įsigyti įsipareigojimai</t>
  </si>
  <si>
    <t xml:space="preserve">Acquired own liabilities at discount </t>
  </si>
  <si>
    <t>Nekilnojamojo turto, įrangos ir įrengimų vertės sumažėjimo atstatymas</t>
  </si>
  <si>
    <t>Reversal of impairment of PPE</t>
  </si>
  <si>
    <t>Nuostoliai (pelnas) dėl biologinio turto tikrosios vertės pasikeitimo</t>
  </si>
  <si>
    <t>Gain (loss) on changes in fair value of biological assets</t>
  </si>
  <si>
    <t>Apyvartinio kapitalo pasikeitimai</t>
  </si>
  <si>
    <t>Changes in working capital</t>
  </si>
  <si>
    <t>Biologinio turto (padidėjimas) sumažėjimas</t>
  </si>
  <si>
    <t>(Increase) decrease in biological assets</t>
  </si>
  <si>
    <t>Prekybos gautinų sumų ir išankstinių apmokėjimų (padidėjimas) sumažėjimas</t>
  </si>
  <si>
    <t>(Increase) decrease in trade receivables and prepayments</t>
  </si>
  <si>
    <t>Atsargų (padidėjimas) sumažėjimas</t>
  </si>
  <si>
    <t>(Increase) decrease in inventory</t>
  </si>
  <si>
    <t xml:space="preserve">Prekybos mokėtinų sumų ir kitų mokėtinų sumų (sumažėjimas) padidėjimas </t>
  </si>
  <si>
    <t>(Decrease) increase in trade and other payables</t>
  </si>
  <si>
    <t>Sumokėtos palūkanos</t>
  </si>
  <si>
    <t>Grynieji pagrindinės veiklos pinigų srautai</t>
  </si>
  <si>
    <t>Net cash flows from /(to) operating activities</t>
  </si>
  <si>
    <t>Investicinės veiklos pinigų srautai</t>
  </si>
  <si>
    <t>Cash flows from /(to) investing activities</t>
  </si>
  <si>
    <t>Įsigyti pinigai (su dukterinėmis įmonėmis)</t>
  </si>
  <si>
    <t>Cash acquired with subsidiaries</t>
  </si>
  <si>
    <t>Ilgalaikio nematerialiojo turto įsigijimai</t>
  </si>
  <si>
    <t xml:space="preserve">Purchase of investments </t>
  </si>
  <si>
    <t>Gautinų sumų pirkimai (KTG Grupė)</t>
  </si>
  <si>
    <t>Purchase of accounts receivables (KTG Group)</t>
  </si>
  <si>
    <t>Investicijų, skirtų parduoti, įsigijimai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</si>
  <si>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</si>
  <si>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Payment for acquisition of subsidiary, net of cash acquired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</si>
  <si>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</si>
  <si>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Proceeds from sales of subsidiary, net of cash disposed</t>
  </si>
  <si>
    <t>Other loans granted</t>
  </si>
  <si>
    <t>Grynieji investicinės veiklos pinigų srautai</t>
  </si>
  <si>
    <t>Net cash flows from/(to) investing activities</t>
  </si>
  <si>
    <t>Finansinės veiklos pinigų srautai</t>
  </si>
  <si>
    <t>Cash flows from /(to) financing activities</t>
  </si>
  <si>
    <t>Galimų parduoti investicijų pardavimai (pirkimai)</t>
  </si>
  <si>
    <t>Disposal (acquisition) of available for sale investments</t>
  </si>
  <si>
    <t>Pajamos iš akcijų emisijos</t>
  </si>
  <si>
    <t>Proceeds from issue of shares</t>
  </si>
  <si>
    <t>Obligacijos</t>
  </si>
  <si>
    <t>Bonds</t>
  </si>
  <si>
    <t>Suteiktos paskolos</t>
  </si>
  <si>
    <t>Loans granted</t>
  </si>
  <si>
    <t>Grynieji finansinės veiklos pinigų srautai</t>
  </si>
  <si>
    <t>Net cash flows from/(to) financing activities</t>
  </si>
  <si>
    <t>Grynasis pinigų ir pinigų ekvivalentų padidėjimas (sumažėjimas)</t>
  </si>
  <si>
    <t>Net (decrease) / increase in cash and cash equivalents</t>
  </si>
  <si>
    <t>Pinigai ir pinigų ekvivalentai laikotarpio pradžioje</t>
  </si>
  <si>
    <t>Cash and cash equivalents at the beginning of the period</t>
  </si>
  <si>
    <t>Pinigai ir pinigų ekvivalentai laikotarpio pabaigoje</t>
  </si>
  <si>
    <t>Cash and cash equivalents at the end of the period</t>
  </si>
  <si>
    <t>VEIKLOS SĄNAUDOS</t>
  </si>
  <si>
    <t>OPERATING EXPENSES</t>
  </si>
  <si>
    <t>Baudos ir delspinigiai</t>
  </si>
  <si>
    <t>Fines and late payments</t>
  </si>
  <si>
    <t>Atsargų nurašymai</t>
  </si>
  <si>
    <t>Write-off of inventory</t>
  </si>
  <si>
    <t>Arginta Engineering, UAB įsigijimo sandorio nutraukimo sąnaudos</t>
  </si>
  <si>
    <t>Termination expenses of UAB Arginta Engineering purchase agreement</t>
  </si>
  <si>
    <t>Consultations and business plan preparations</t>
  </si>
  <si>
    <t>Pardavimo sąnaudos</t>
  </si>
  <si>
    <t>Selling expenses</t>
  </si>
  <si>
    <t>Kuro sąnaudos</t>
  </si>
  <si>
    <t>Fuel costs</t>
  </si>
  <si>
    <t xml:space="preserve">Nekilnojamojo turto registravimas ir notaro mokesčiai </t>
  </si>
  <si>
    <t>Nuoma ir komunalinės paslaugos</t>
  </si>
  <si>
    <t>Rent and utilities</t>
  </si>
  <si>
    <t>Transporto sąnaudos</t>
  </si>
  <si>
    <t>Transportation costs</t>
  </si>
  <si>
    <t xml:space="preserve">Biuro išlaidos </t>
  </si>
  <si>
    <t>Office administration</t>
  </si>
  <si>
    <t>Kitos sąnaudos</t>
  </si>
  <si>
    <t>Other expenses</t>
  </si>
  <si>
    <t>Iš viso</t>
  </si>
  <si>
    <t>Total</t>
  </si>
  <si>
    <t>VEIKLOS SEGMENTŲ REZULTATAI</t>
  </si>
  <si>
    <t>RESULTS OF BUSINESS SEGMENTS</t>
  </si>
  <si>
    <t>GRYBININKYSTĖS SEGMENTAS</t>
  </si>
  <si>
    <t>MUSHROOM SEGMENT</t>
  </si>
  <si>
    <t xml:space="preserve">Bendrasis parduotas kiekis, tonos </t>
  </si>
  <si>
    <t xml:space="preserve"> Total mushrooms sold, tons </t>
  </si>
  <si>
    <t xml:space="preserve">Įprastiniai grybai, tonos </t>
  </si>
  <si>
    <t xml:space="preserve"> Non-organic mushrooms, tons </t>
  </si>
  <si>
    <t xml:space="preserve">Ekologiniai grybai, tonos </t>
  </si>
  <si>
    <t xml:space="preserve"> Organic mushrooms, tons </t>
  </si>
  <si>
    <t xml:space="preserve">Bendrosios grybų pardavimo pajamos, EUR'000 </t>
  </si>
  <si>
    <t xml:space="preserve"> Total revenues from mushroom sales, EUR'000 </t>
  </si>
  <si>
    <t xml:space="preserve">Įprastiniai grybai, EUR'000 </t>
  </si>
  <si>
    <t xml:space="preserve"> Non-organic mushrooms, EUR'000 </t>
  </si>
  <si>
    <t xml:space="preserve">Ekologiniai grybai, EUR'000 </t>
  </si>
  <si>
    <t xml:space="preserve"> Organic mushrooms, EUR'000 </t>
  </si>
  <si>
    <t xml:space="preserve">Bendrosios grybų pardavimo sąnaudos, EUR'000 </t>
  </si>
  <si>
    <t xml:space="preserve"> Total cost of mushrooms sold, EUR'000 </t>
  </si>
  <si>
    <t>Grybų komposto pardavimo pajamos, EUR’000</t>
  </si>
  <si>
    <t xml:space="preserve"> Total revenues from sales of mushroom seedbed, EUR'000 </t>
  </si>
  <si>
    <t>Grybų komposto pardavimo savikaina, EUR’000</t>
  </si>
  <si>
    <t>Total cost of sales of mushroom seedbed, EUR'000</t>
  </si>
  <si>
    <t>Bendrasis grybininkystės segmento pelnas, EUR'000</t>
  </si>
  <si>
    <t>Gross profit of mushroom growing segment, EUR’000</t>
  </si>
  <si>
    <t>Vidutinė grybų pardavimo kaina, EUR/tona</t>
  </si>
  <si>
    <t>Average price of sold mushrooms, EUR/ton</t>
  </si>
  <si>
    <t>Įprastiniai grybai, EUR/tona</t>
  </si>
  <si>
    <t>Non-organic mushrooms, EUR/ton</t>
  </si>
  <si>
    <t>Ekologiniai grybai, EUR/tona</t>
  </si>
  <si>
    <t>Organic mushrooms, EUR/ton</t>
  </si>
  <si>
    <t xml:space="preserve">Vidutinės grybų pardavimo sąnaudos, EUR/tona </t>
  </si>
  <si>
    <t>Average cost of sold mushrooms, EUR/ton</t>
  </si>
  <si>
    <t>AUGALININKYSTĖS SEGMENTAS</t>
  </si>
  <si>
    <t>CROP GROWING SEGMENT</t>
  </si>
  <si>
    <t>a) Žemės ūkio produkcijos pardavimai</t>
  </si>
  <si>
    <t>a)     Sales of agricultural produce</t>
  </si>
  <si>
    <t xml:space="preserve">Bendrosios parduotos žemės ūkio produkcijos pajamos, EUR'000 </t>
  </si>
  <si>
    <t>Total revenue of sold agricultural produce, EUR'000</t>
  </si>
  <si>
    <t>Bendrosios parduotos žemės ūkio produkcijos sąnaudos, EUR'000</t>
  </si>
  <si>
    <t>Total cost of sold agricultural produce, EUR'000</t>
  </si>
  <si>
    <t xml:space="preserve">Bendrieji atsargų nurašymai, EUR'000 </t>
  </si>
  <si>
    <t xml:space="preserve">Inventory write-offs and impairment, EUR'000 </t>
  </si>
  <si>
    <t>Žemės ūkio produkcijos pardavimo rezultatas, EUR'000</t>
  </si>
  <si>
    <t>Result of sales of agricultural produce, EUR'000</t>
  </si>
  <si>
    <t>b) Žemės ūkio produkcijos derlius</t>
  </si>
  <si>
    <t xml:space="preserve">b)     Harvest of agricultural produce </t>
  </si>
  <si>
    <t xml:space="preserve">Bendroji dirbama žemė, ha </t>
  </si>
  <si>
    <t xml:space="preserve"> Total cultivated land, ha </t>
  </si>
  <si>
    <t>Kviečiai</t>
  </si>
  <si>
    <t>Wheat</t>
  </si>
  <si>
    <t>Ankštiniai</t>
  </si>
  <si>
    <t>Pulses</t>
  </si>
  <si>
    <t>Kitos grūdinės kultūros</t>
  </si>
  <si>
    <t>Other cash crops</t>
  </si>
  <si>
    <t>Pašarinės kultūros</t>
  </si>
  <si>
    <t>Forage Crops</t>
  </si>
  <si>
    <t>Pūdymai</t>
  </si>
  <si>
    <t>Fallow</t>
  </si>
  <si>
    <t>Vidutinis derlingumas, t/ha</t>
  </si>
  <si>
    <t>Average harvest yield, t/ha</t>
  </si>
  <si>
    <t>Bendrasis derlius, tikrąja verte, EUR'000</t>
  </si>
  <si>
    <t>Total fair value of Crops, EUR'000</t>
  </si>
  <si>
    <t>Bendrosios derliaus sąnaudos, EUR'000</t>
  </si>
  <si>
    <t>Total production cost of Corps, EUR'000</t>
  </si>
  <si>
    <t>Pelnas (nuostolis) dėl biologinio turto pripažinimo tikrąja verte, EUR'000</t>
  </si>
  <si>
    <t>Gain (loss) on revaluation of biological assets at fair value, EUR'000</t>
  </si>
  <si>
    <t>Pelnas (nuostolis) dėl biologinio turto pripažinimo tikrąja verte kitų metų derliui (žieminės kultūros), EUR'000</t>
  </si>
  <si>
    <t>Gain (loss) on revaluation of biological assets at fair value for the following season (winter crops), EUR’000</t>
  </si>
  <si>
    <t>Pelnas (nuostolis) dėl biologinio turto pripažinimo tikrąja verte, pripažintas praėjusiame laikotarpyje, EUR'000</t>
  </si>
  <si>
    <t>Gain (loss) on revaluation of biological assets at fair value recognized in previous period, EUR’000</t>
  </si>
  <si>
    <t>Pelnas (nuostolis) dėl biologinio turto pripažinimo tikrąja verte, pripažintas ataskaitiniame laikotarpyje, EUR'000</t>
  </si>
  <si>
    <t>Gain (loss) on revaluation of biological assets at fair value recognized in reporting period, EUR'000</t>
  </si>
  <si>
    <t>c) Žemės ūkio subsidijos</t>
  </si>
  <si>
    <t>c)     Agricultural subsidies</t>
  </si>
  <si>
    <t>Tiesioginės subsidijos, EUR'000</t>
  </si>
  <si>
    <t>Directs subsidies, EUR'000</t>
  </si>
  <si>
    <t>Ekologinės žemdirbystės subsidijos, EUR'000</t>
  </si>
  <si>
    <t>Organic farming subsidies, EUR'000</t>
  </si>
  <si>
    <t>Subsidijų iš viso, EUR'000</t>
  </si>
  <si>
    <t>Total subsidies, EUR'000</t>
  </si>
  <si>
    <t>Bendrasis augalininkystės segmento pelnas, EUR'000 (a+b+c)</t>
  </si>
  <si>
    <t>Gross profit of crop growing segment per period, EUR'000 (a+b+c)</t>
  </si>
  <si>
    <t>PIENININKYSTĖS SEGMENTAS</t>
  </si>
  <si>
    <t>DAIRY SEGMENT</t>
  </si>
  <si>
    <t xml:space="preserve">Bendrasis parduotas produkcijos kiekis, tonos </t>
  </si>
  <si>
    <t xml:space="preserve">Total tonnage sold, tons </t>
  </si>
  <si>
    <t xml:space="preserve">Įprastinis pienas, tonos </t>
  </si>
  <si>
    <t xml:space="preserve"> Non-organic milk, tons </t>
  </si>
  <si>
    <t xml:space="preserve">Ekologinis pienas, tonos </t>
  </si>
  <si>
    <t xml:space="preserve"> Organic milk, tons </t>
  </si>
  <si>
    <t>Pieno produktai, tonos</t>
  </si>
  <si>
    <t>Milk commodities, tons</t>
  </si>
  <si>
    <t>Galvijai, tonos</t>
  </si>
  <si>
    <t>Cattle, tons</t>
  </si>
  <si>
    <t xml:space="preserve">Bendrosios pieninkystės segmento pajamos, EUR'000 </t>
  </si>
  <si>
    <t xml:space="preserve">Total revenues of diary segment, EUR'000 </t>
  </si>
  <si>
    <t xml:space="preserve">Įprastinis pienas, EUR'000 </t>
  </si>
  <si>
    <t xml:space="preserve"> Non-organic milk, EUR'000 </t>
  </si>
  <si>
    <t xml:space="preserve">Ekologinis pienas, EUR'000 </t>
  </si>
  <si>
    <t xml:space="preserve"> Organic milk, EUR'000 </t>
  </si>
  <si>
    <t>Pieno produktai, EUR'000</t>
  </si>
  <si>
    <t>Milk commodities, EUR'000</t>
  </si>
  <si>
    <t>Galvijai, EUR'000</t>
  </si>
  <si>
    <t xml:space="preserve"> Cattle, EUR'000</t>
  </si>
  <si>
    <t xml:space="preserve">Bendrosios pieninkystės segmento sąnaudos, EUR'000 </t>
  </si>
  <si>
    <t xml:space="preserve">Total cost of of diary segment, EUR'000 </t>
  </si>
  <si>
    <t xml:space="preserve">Pieno, EUR'000 </t>
  </si>
  <si>
    <t xml:space="preserve"> Milk, EUR'000 </t>
  </si>
  <si>
    <t xml:space="preserve">Biologinio turto tikrosios vertės pasikeitimas, EUR’000 </t>
  </si>
  <si>
    <t xml:space="preserve">Revaluation of biological assets, EUR’000 </t>
  </si>
  <si>
    <t xml:space="preserve">Subsidijų iš viso, EUR’000 </t>
  </si>
  <si>
    <t>Total subsidies, EUR’000</t>
  </si>
  <si>
    <t>Bendrasis pienininkystės segmento pelnas, EUR'000</t>
  </si>
  <si>
    <t>Gross profit of diary segment, EUR'000</t>
  </si>
  <si>
    <t>Vidutinė parduoto pieno kaina, EUR/tona</t>
  </si>
  <si>
    <t>Average price of milk sold, EUR/ton</t>
  </si>
  <si>
    <t>Vidutinė parduoto įprastinio pieno kaina, EUR/tona</t>
  </si>
  <si>
    <t>Average price of non-organic milk EUR/ton</t>
  </si>
  <si>
    <t>Vidutinė parduoto ekologinio pieno kaina, EUR/tona</t>
  </si>
  <si>
    <t>Average price of organic milk EUR/ton</t>
  </si>
  <si>
    <t>Vidutinė parduotų galvijų kaina, EUR/tona</t>
  </si>
  <si>
    <t>Average price of cattle, EUR/ton</t>
  </si>
  <si>
    <t>Vidutinė parduoto pieno savikaina, EUR/tona</t>
  </si>
  <si>
    <t>Average cost of milk sold, EUR/ton</t>
  </si>
  <si>
    <t>Vidutinė parduotų galvijų savikaina, EUR/tona</t>
  </si>
  <si>
    <t>Average cost of cattle, EUR/ton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</si>
  <si>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</si>
  <si>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</si>
  <si>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</si>
  <si>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Total revenue from fast moving consumer goods, EUR'000</t>
  </si>
  <si>
    <t>Galutiniam vartojimui skirtų produktų sąnaudos,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</si>
  <si>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</si>
  <si>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</si>
  <si>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</si>
  <si>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Grybininkystės segmento veiklos sąnaudos, EUR'000</t>
  </si>
  <si>
    <t>Operating expenses by mushroom segment, EUR'000</t>
  </si>
  <si>
    <t>Augalininkystės segmento veiklos sąnaudos, EUR'000</t>
  </si>
  <si>
    <t>Operating expenses of crop growing segment, EUR'000</t>
  </si>
  <si>
    <t>Pienininkystės segmento veiklos sąnaudos, EUR'000</t>
  </si>
  <si>
    <t>Operating expenses of diary segment, EUR'000</t>
  </si>
  <si>
    <t>Galutiniam vartojimui skirtų produktų veiklos sąnaudos, EUR'000</t>
  </si>
  <si>
    <t>Operating expenses of end-consumer goods segment, EUR'000</t>
  </si>
  <si>
    <t>Centralizuotos veiklos sąnaudos, EUR'000</t>
  </si>
  <si>
    <t>Centralized operating expenses, EUR'000</t>
  </si>
  <si>
    <t>Visų segmentų veiklos sąnaudos iš viso, EUR'000</t>
  </si>
  <si>
    <t>Total operating expenses of all segments, EUR'000</t>
  </si>
  <si>
    <t>BENDRAS REZULTATAS</t>
  </si>
  <si>
    <t>OVERALL RESULT</t>
  </si>
  <si>
    <t>Pardavimo pajamos, EUR'000</t>
  </si>
  <si>
    <t>Revenue, EUR'000</t>
  </si>
  <si>
    <t>Pardavimo savikaina, EUR'000</t>
  </si>
  <si>
    <t>Cost of goods sold, EUR'000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</si>
  <si>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</si>
  <si>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</si>
  <si>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Bendrasis pelnas, EUR'000</t>
  </si>
  <si>
    <t>Gross profit, EUR'000</t>
  </si>
  <si>
    <t>Veiklos sąnaudos, EUR'000</t>
  </si>
  <si>
    <t>Operating expenses, EUR'000</t>
  </si>
  <si>
    <t xml:space="preserve">Kitos pajamos, EUR'000 </t>
  </si>
  <si>
    <t>Other income, EUR'000</t>
  </si>
  <si>
    <t>Veiklos pelnas, EUR'000</t>
  </si>
  <si>
    <t>Operating profit, EUR'000</t>
  </si>
  <si>
    <t>Finansinės veiklos sąnaudos, EUR'000</t>
  </si>
  <si>
    <t>Finance cost, EUR'000</t>
  </si>
  <si>
    <t>Asocijuotų įmonių grynojo pelno (nuostolio) dalis, apskaityta naudojant nuosavybės metodą, EUR'000</t>
  </si>
  <si>
    <t>Share of net profit (loss) of associates accounted for, EUR'000</t>
  </si>
  <si>
    <t>Grynasis pelnas (nuostoliai) prieš pelno mokestį, EUR'000</t>
  </si>
  <si>
    <t>Profit (loss) before income tax, EUR'000</t>
  </si>
  <si>
    <t>Pelno mokestis, EUR'000</t>
  </si>
  <si>
    <t>Income tax expense, EUR'000</t>
  </si>
  <si>
    <t>Grynasis pelnas (nuostoliai) už metus, EUR'000</t>
  </si>
  <si>
    <t>Net profit (loss) for the period, EUR'000</t>
  </si>
  <si>
    <t>2021 12 31</t>
  </si>
  <si>
    <t>12M 2021</t>
  </si>
  <si>
    <t>Darbo užmokesčio ir socialinio draudimo sąnaudos</t>
  </si>
  <si>
    <t>Payroll and social security expenses</t>
  </si>
  <si>
    <t>Depreciation expenses (PP&amp;E)</t>
  </si>
  <si>
    <t>Nusidėvėjimo sąnaudos (IMT)</t>
  </si>
  <si>
    <t>Depreciation expenses (ROU assets)</t>
  </si>
  <si>
    <t>Share-based payments to employees expenses</t>
  </si>
  <si>
    <t>Write-offs and impairments of PP&amp;E</t>
  </si>
  <si>
    <t>Atsargų ir biologinio turto nurašymas</t>
  </si>
  <si>
    <t>Write-offs of inventory and biological assets</t>
  </si>
  <si>
    <t>Finansinės sąnaudos, susijusios su turto naudojimosi teisėmis</t>
  </si>
  <si>
    <t>Finance costs related to ROU assets</t>
  </si>
  <si>
    <t>Su turtu susijusių dotacijų amortizacija</t>
  </si>
  <si>
    <t>Amortisation of grants related to assets</t>
  </si>
  <si>
    <t>Interest paid</t>
  </si>
  <si>
    <t>Dukterinių įmonių pajų įsigijimas</t>
  </si>
  <si>
    <t>Dotacijos, susijusios su turtu, gautos iš NMA</t>
  </si>
  <si>
    <t>Įplaukos už finansinio turto pardavimą</t>
  </si>
  <si>
    <t>Proceeds from sale of financial assets at fair value through profit or loss</t>
  </si>
  <si>
    <t>Repayment of bank borrowings</t>
  </si>
  <si>
    <t>Proceeds from borrowings</t>
  </si>
  <si>
    <t>Repayment of other borrowings</t>
  </si>
  <si>
    <t>Nuomos mokėjimai</t>
  </si>
  <si>
    <t>Lease payments</t>
  </si>
  <si>
    <t>(Gain) loss on sales of non-current assets</t>
  </si>
  <si>
    <t xml:space="preserve">(Gain) loss on sale of investment property </t>
  </si>
  <si>
    <t>Atlygio akcijomis sąnaudos, pripažintos pelno (nuostolių) ataskaitoje</t>
  </si>
  <si>
    <t>Shareholders of the Company</t>
  </si>
  <si>
    <t>Reserve for share-based payments to employees</t>
  </si>
  <si>
    <t>Atlygio akcijomis sąnaudos</t>
  </si>
  <si>
    <t>IMT, turto naudojimosi teisių nusidėvėjimas ir nematerialaus turto amortizacija</t>
  </si>
  <si>
    <t>Konsultacijos ir verslo planų parengimas</t>
  </si>
  <si>
    <t>Draudimas ir mokesčiai</t>
  </si>
  <si>
    <t>Share-based payment amortization</t>
  </si>
  <si>
    <t>Depreciation of PP&amp;E, ROU assets and amortization of IA</t>
  </si>
  <si>
    <t>Write-offs and value decrease of PP&amp;E</t>
  </si>
  <si>
    <t>Insurance and tax expenses</t>
  </si>
  <si>
    <t>Real estate registration and notary fees</t>
  </si>
  <si>
    <t>2022 03 31</t>
  </si>
  <si>
    <t>3M 2022</t>
  </si>
  <si>
    <t>(14 764)</t>
  </si>
  <si>
    <t xml:space="preserve">-   </t>
  </si>
  <si>
    <t>2022 06 30</t>
  </si>
  <si>
    <t>6M 2022</t>
  </si>
  <si>
    <t>Vidinių sandorių rezultatas</t>
  </si>
  <si>
    <t>Result of internal transactions</t>
  </si>
  <si>
    <t>2022 09 30</t>
  </si>
  <si>
    <t>9M 2022</t>
  </si>
  <si>
    <t>Amortizacijos sąnaudos</t>
  </si>
  <si>
    <t>check su pnl</t>
  </si>
  <si>
    <t>2022 12 31</t>
  </si>
  <si>
    <t>12M 2022</t>
  </si>
  <si>
    <t>Atidėjiniai abejotinoms skoloms ir skolų nurašymai</t>
  </si>
  <si>
    <t>Provisions for possible credit losses and write-offs of bad debts</t>
  </si>
  <si>
    <t>Materialusis turtas</t>
  </si>
  <si>
    <t>Naudojimose teise valdomas turtas</t>
  </si>
  <si>
    <t>Prekybos ir kitos gautinos sumos</t>
  </si>
  <si>
    <t>Kitas trumpalaikis turtas</t>
  </si>
  <si>
    <t>Property, plant and equipment</t>
  </si>
  <si>
    <t>Trade and other receivables</t>
  </si>
  <si>
    <t>Investments accounted for under the equity method</t>
  </si>
  <si>
    <t>Deferred income tax assets</t>
  </si>
  <si>
    <t>Inventories</t>
  </si>
  <si>
    <t>Other current assets</t>
  </si>
  <si>
    <t>Retained earnings</t>
  </si>
  <si>
    <t>Nepaskirstytasis pelnas</t>
  </si>
  <si>
    <t>Equity attributable to shareholders of the Company</t>
  </si>
  <si>
    <t>Nuosavas kapitalas, priskirtinas Bendrovės akcininkams</t>
  </si>
  <si>
    <t>Rezervas, skirtas suteikti akcijas darbuotojams</t>
  </si>
  <si>
    <t>Finansinės skolos</t>
  </si>
  <si>
    <t>Dotacijos</t>
  </si>
  <si>
    <t>Kitos mokėtinos sumos</t>
  </si>
  <si>
    <t>Other amounts payable</t>
  </si>
  <si>
    <t>Biologinio turto tikrosios vertės pasikeitimas</t>
  </si>
  <si>
    <t>Change in fair value of biological assets</t>
  </si>
  <si>
    <t>Nusidėvėjimo sąnaudos (Naudojimosi teise valdomo turto)</t>
  </si>
  <si>
    <t>Atidėjiniai galimiems gautinų sumų nuostoliams ir skolų nurašymai</t>
  </si>
  <si>
    <t>Loss allowance for receivables and write-offs of bad debts</t>
  </si>
  <si>
    <t>Atsargų vertės sumažėjimas</t>
  </si>
  <si>
    <t>Inventory write-down allowance</t>
  </si>
  <si>
    <t xml:space="preserve">Acquisition of property, plant and equipment </t>
  </si>
  <si>
    <t>Acquisition of non-current intangible assets</t>
  </si>
  <si>
    <t>Acquisition of associates</t>
  </si>
  <si>
    <t>Disposal of PP&amp;E</t>
  </si>
  <si>
    <t>Assets-related grants received from the NPA</t>
  </si>
  <si>
    <t>Repayments of loans granted</t>
  </si>
  <si>
    <t>Ilgalaikio materialiojo turto įsigijimai</t>
  </si>
  <si>
    <t>Ilgalaikio materialaus turto pardavimas</t>
  </si>
  <si>
    <t>Susigrąžintos paskolos</t>
  </si>
  <si>
    <t>Kredito institucijų finansinių skolų grąžinimas</t>
  </si>
  <si>
    <t>Kredito institucijų finansinių skolų gavimas</t>
  </si>
  <si>
    <t>Ne kredito institucijų finansinių skolų grąžinimas</t>
  </si>
  <si>
    <t>Gauti mokėjimai pagal tiekėjų finansavimo susitarimą</t>
  </si>
  <si>
    <t>Mokėjimai finansinėms institucijoms pagal tiekėjų finansavimo susitarimą</t>
  </si>
  <si>
    <t>Grynieji finansinio turto vertės sumažėjimo nuostoliai</t>
  </si>
  <si>
    <t>Net impairment loss of financial assets</t>
  </si>
  <si>
    <t>Administracinės sąnaudos</t>
  </si>
  <si>
    <t>Administrative expenses</t>
  </si>
  <si>
    <t xml:space="preserve">Marketingas, reklama, tarpininkavimas  </t>
  </si>
  <si>
    <t>Parduotų produktų transportavimas</t>
  </si>
  <si>
    <t>Kitos pardavimo sąnaudos</t>
  </si>
  <si>
    <t>Kredito institucijų paslaugos</t>
  </si>
  <si>
    <t>Ilgalaikio materialiojo turto vertės sumažėjimo pokytis</t>
  </si>
  <si>
    <t xml:space="preserve">Marketing, advertising, intermediation  </t>
  </si>
  <si>
    <t>Transportation of products sold</t>
  </si>
  <si>
    <t>Other selling expenses</t>
  </si>
  <si>
    <t>Services of credit institutions</t>
  </si>
  <si>
    <t>Change in impairment of PP&amp;E</t>
  </si>
  <si>
    <t>check su PnL</t>
  </si>
  <si>
    <t>Grynieji finansinio turto vertės sumažėjimo nuostoliai, EUR'000</t>
  </si>
  <si>
    <t>Net impairment loss of financial assets, EUR'000</t>
  </si>
  <si>
    <t>3M 2023</t>
  </si>
  <si>
    <t>2023 03 31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</si>
</sst>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25" fillId="35" borderId="0" xfId="0" applyFont="1" applyFill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wrapText="1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4" fillId="0" borderId="0" xfId="0" applyFont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25" fillId="2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168" fontId="4" fillId="0" borderId="0" xfId="0" applyNumberFormat="1" applyFon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0" fontId="38" fillId="0" borderId="0" xfId="0" applyFont="1"/>
    <xf numFmtId="168" fontId="27" fillId="0" borderId="1" xfId="4" applyNumberFormat="1" applyFont="1" applyBorder="1" applyAlignment="1">
      <alignment horizontal="right"/>
    </xf>
    <xf numFmtId="49" fontId="32" fillId="0" borderId="0" xfId="0" applyNumberFormat="1" applyFont="1" applyAlignment="1">
      <alignment horizontal="right"/>
    </xf>
    <xf numFmtId="168" fontId="27" fillId="0" borderId="0" xfId="6" applyNumberFormat="1" applyFont="1" applyFill="1" applyAlignment="1">
      <alignment horizontal="right"/>
    </xf>
    <xf numFmtId="0" fontId="25" fillId="0" borderId="0" xfId="0" applyFont="1"/>
    <xf numFmtId="171" fontId="6" fillId="0" borderId="0" xfId="3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72" fontId="25" fillId="0" borderId="0" xfId="3" applyNumberFormat="1" applyFont="1" applyFill="1" applyBorder="1" applyAlignment="1">
      <alignment horizontal="right"/>
    </xf>
    <xf numFmtId="0" fontId="24" fillId="2" borderId="0" xfId="0" applyFont="1" applyFill="1"/>
    <xf numFmtId="168" fontId="36" fillId="0" borderId="15" xfId="1" applyNumberFormat="1" applyFont="1" applyFill="1" applyBorder="1" applyAlignment="1">
      <alignment horizontal="right"/>
    </xf>
    <xf numFmtId="3" fontId="0" fillId="0" borderId="0" xfId="0" applyNumberForma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7" fontId="25" fillId="0" borderId="0" xfId="3" applyNumberFormat="1" applyFont="1" applyFill="1" applyAlignment="1">
      <alignment horizontal="right"/>
    </xf>
    <xf numFmtId="171" fontId="25" fillId="0" borderId="0" xfId="3" applyNumberFormat="1" applyFont="1" applyFill="1" applyBorder="1" applyAlignment="1">
      <alignment horizontal="right"/>
    </xf>
    <xf numFmtId="171" fontId="25" fillId="0" borderId="1" xfId="3" applyNumberFormat="1" applyFont="1" applyFill="1" applyBorder="1" applyAlignment="1">
      <alignment horizontal="right"/>
    </xf>
    <xf numFmtId="171" fontId="6" fillId="0" borderId="1" xfId="3" applyNumberFormat="1" applyFont="1" applyFill="1" applyBorder="1" applyAlignment="1">
      <alignment horizontal="right"/>
    </xf>
    <xf numFmtId="165" fontId="4" fillId="0" borderId="0" xfId="1" applyFont="1"/>
    <xf numFmtId="165" fontId="37" fillId="0" borderId="0" xfId="1" applyFont="1"/>
    <xf numFmtId="165" fontId="37" fillId="0" borderId="0" xfId="1" applyFont="1" applyAlignment="1">
      <alignment vertical="center"/>
    </xf>
    <xf numFmtId="9" fontId="37" fillId="0" borderId="0" xfId="2" applyFont="1" applyAlignment="1">
      <alignment vertical="center"/>
    </xf>
    <xf numFmtId="166" fontId="4" fillId="0" borderId="0" xfId="1" applyNumberFormat="1" applyFont="1" applyFill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171" fontId="0" fillId="0" borderId="0" xfId="0" applyNumberFormat="1"/>
    <xf numFmtId="165" fontId="0" fillId="0" borderId="0" xfId="1" applyFont="1"/>
    <xf numFmtId="167" fontId="6" fillId="0" borderId="0" xfId="3" applyNumberFormat="1" applyFont="1" applyFill="1" applyBorder="1" applyAlignment="1">
      <alignment horizontal="right"/>
    </xf>
    <xf numFmtId="167" fontId="6" fillId="0" borderId="0" xfId="3" applyNumberFormat="1" applyFont="1" applyFill="1" applyBorder="1" applyAlignment="1">
      <alignment horizontal="right" wrapText="1"/>
    </xf>
    <xf numFmtId="167" fontId="24" fillId="0" borderId="0" xfId="3" applyNumberFormat="1" applyFont="1" applyFill="1" applyBorder="1" applyAlignment="1">
      <alignment horizontal="right" wrapText="1"/>
    </xf>
    <xf numFmtId="0" fontId="28" fillId="0" borderId="1" xfId="1" applyNumberFormat="1" applyFont="1" applyFill="1" applyBorder="1" applyAlignment="1">
      <alignment horizontal="right"/>
    </xf>
    <xf numFmtId="171" fontId="6" fillId="0" borderId="0" xfId="3" applyNumberFormat="1" applyFont="1" applyFill="1" applyBorder="1" applyAlignment="1">
      <alignment wrapText="1"/>
    </xf>
    <xf numFmtId="168" fontId="27" fillId="0" borderId="0" xfId="4" applyNumberFormat="1" applyFont="1" applyAlignment="1">
      <alignment horizontal="right" wrapText="1"/>
    </xf>
    <xf numFmtId="9" fontId="34" fillId="0" borderId="0" xfId="2" applyFont="1" applyFill="1" applyBorder="1" applyAlignment="1">
      <alignment horizontal="right"/>
    </xf>
    <xf numFmtId="0" fontId="24" fillId="0" borderId="0" xfId="0" applyFont="1" applyAlignment="1">
      <alignment wrapText="1"/>
    </xf>
    <xf numFmtId="168" fontId="24" fillId="0" borderId="0" xfId="1" applyNumberFormat="1" applyFont="1" applyFill="1" applyBorder="1" applyAlignment="1">
      <alignment horizontal="right"/>
    </xf>
    <xf numFmtId="167" fontId="39" fillId="0" borderId="0" xfId="0" applyNumberFormat="1" applyFont="1"/>
    <xf numFmtId="168" fontId="27" fillId="2" borderId="0" xfId="4" applyNumberFormat="1" applyFont="1" applyFill="1" applyAlignment="1">
      <alignment horizontal="right" vertical="center"/>
    </xf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growill.sharepoint.com/Shared%20Documents/FINANSAI/Analitika/Ketvir&#269;io/2023/Q1/Conso%202023%201q.xlsx" TargetMode="External"/><Relationship Id="rId1" Type="http://schemas.openxmlformats.org/officeDocument/2006/relationships/externalLinkPath" Target="2023/Q1/Conso%202023%201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"/>
      <sheetName val="Pagalbinis"/>
      <sheetName val="IC%"/>
      <sheetName val="ConsoData"/>
      <sheetName val="Consolidation"/>
      <sheetName val="BS+PL"/>
      <sheetName val="NKPA"/>
      <sheetName val="CF G"/>
      <sheetName val="CF C"/>
      <sheetName val="KPI (MR)"/>
      <sheetName val="KPI"/>
      <sheetName val="Palūkanos"/>
      <sheetName val="AR AP"/>
      <sheetName val="ARAP DL"/>
      <sheetName val="AgroSch_2022 DK"/>
      <sheetName val="Konversijos įmonių DK"/>
      <sheetName val="TŽ ir TvŽ DK"/>
      <sheetName val="DE įm DK"/>
      <sheetName val="PPE"/>
      <sheetName val="Sales"/>
      <sheetName val="IC elim"/>
      <sheetName val="Traktorių pardavimas"/>
      <sheetName val="Dotaciju atstatymas"/>
      <sheetName val="IFRS16"/>
      <sheetName val="Traktorių pardavimas 2023.03.31"/>
      <sheetName val="Management report"/>
      <sheetName val="EBITDA"/>
      <sheetName val="Interim-&gt;"/>
      <sheetName val="4_5in"/>
      <sheetName val="6in"/>
      <sheetName val="7 in"/>
      <sheetName val="8in"/>
      <sheetName val="9in"/>
      <sheetName val="10in"/>
      <sheetName val="12in_pard"/>
      <sheetName val="12in_admin"/>
      <sheetName val="13_14in"/>
      <sheetName val="15in"/>
      <sheetName val="Annual-&gt;"/>
      <sheetName val="3.1"/>
      <sheetName val="3.3"/>
      <sheetName val="4"/>
      <sheetName val="5"/>
      <sheetName val="6"/>
      <sheetName val="7"/>
      <sheetName val="Invest pard"/>
      <sheetName val="8"/>
      <sheetName val="9"/>
      <sheetName val="10"/>
      <sheetName val="11_12"/>
      <sheetName val="Long term receiv"/>
      <sheetName val="11+"/>
      <sheetName val="13"/>
      <sheetName val="14"/>
      <sheetName val="15"/>
      <sheetName val="16"/>
      <sheetName val="17"/>
      <sheetName val="18"/>
      <sheetName val="19"/>
      <sheetName val="20_21"/>
      <sheetName val="22"/>
      <sheetName val="23"/>
      <sheetName val="24"/>
      <sheetName val="25"/>
      <sheetName val="26"/>
      <sheetName val="27_28"/>
      <sheetName val="29"/>
      <sheetName val="30"/>
      <sheetName val="31"/>
      <sheetName val="32"/>
      <sheetName val="33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Sąskaita</v>
          </cell>
        </row>
      </sheetData>
      <sheetData sheetId="4">
        <row r="47">
          <cell r="LG47">
            <v>6850311.3089877926</v>
          </cell>
        </row>
      </sheetData>
      <sheetData sheetId="5">
        <row r="4">
          <cell r="L4">
            <v>94007</v>
          </cell>
        </row>
        <row r="54">
          <cell r="L54">
            <v>0</v>
          </cell>
        </row>
      </sheetData>
      <sheetData sheetId="6" refreshError="1"/>
      <sheetData sheetId="7">
        <row r="3">
          <cell r="C3">
            <v>-3173</v>
          </cell>
        </row>
      </sheetData>
      <sheetData sheetId="8" refreshError="1"/>
      <sheetData sheetId="9">
        <row r="90">
          <cell r="C90">
            <v>7029.2958540000018</v>
          </cell>
        </row>
      </sheetData>
      <sheetData sheetId="10">
        <row r="8">
          <cell r="C8">
            <v>2875</v>
          </cell>
        </row>
        <row r="69">
          <cell r="C69">
            <v>125.06293831318771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6">
          <cell r="C6">
            <v>4501.0649468521715</v>
          </cell>
        </row>
      </sheetData>
      <sheetData sheetId="34">
        <row r="4">
          <cell r="B4">
            <v>187</v>
          </cell>
        </row>
      </sheetData>
      <sheetData sheetId="35">
        <row r="4">
          <cell r="B4">
            <v>1268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N77"/>
  <sheetViews>
    <sheetView showGridLines="0" zoomScaleNormal="100" workbookViewId="0">
      <pane ySplit="1" topLeftCell="A40" activePane="bottomLeft" state="frozen"/>
      <selection activeCell="Y36" sqref="Y36"/>
      <selection pane="bottomLeft" activeCell="R7" sqref="R7"/>
    </sheetView>
  </sheetViews>
  <sheetFormatPr defaultRowHeight="15" x14ac:dyDescent="0.25"/>
  <cols>
    <col min="1" max="2" width="37.7109375" style="12" customWidth="1"/>
    <col min="3" max="5" width="7.7109375" style="31" customWidth="1"/>
    <col min="6" max="7" width="7.7109375" customWidth="1"/>
    <col min="8" max="13" width="8" bestFit="1" customWidth="1"/>
  </cols>
  <sheetData>
    <row r="1" spans="1:14" ht="16.5" customHeight="1" thickBot="1" x14ac:dyDescent="0.3">
      <c r="A1" s="74" t="s">
        <v>0</v>
      </c>
      <c r="B1" s="74" t="s">
        <v>1</v>
      </c>
      <c r="C1" s="158" t="s">
        <v>2</v>
      </c>
      <c r="D1" s="158" t="s">
        <v>3</v>
      </c>
      <c r="E1" s="158" t="s">
        <v>4</v>
      </c>
      <c r="F1" s="158" t="s">
        <v>5</v>
      </c>
      <c r="G1" s="158" t="s">
        <v>6</v>
      </c>
      <c r="H1" s="158" t="s">
        <v>416</v>
      </c>
      <c r="I1" s="158" t="s">
        <v>455</v>
      </c>
      <c r="J1" s="158" t="s">
        <v>459</v>
      </c>
      <c r="K1" s="158" t="s">
        <v>463</v>
      </c>
      <c r="L1" s="158" t="s">
        <v>467</v>
      </c>
      <c r="M1" s="158" t="s">
        <v>529</v>
      </c>
    </row>
    <row r="2" spans="1:14" ht="15" customHeight="1" x14ac:dyDescent="0.25">
      <c r="A2" s="154" t="s">
        <v>7</v>
      </c>
      <c r="B2" s="154" t="s">
        <v>8</v>
      </c>
      <c r="C2" s="152"/>
      <c r="D2" s="152"/>
      <c r="E2" s="152"/>
    </row>
    <row r="3" spans="1:14" ht="15" customHeight="1" x14ac:dyDescent="0.25">
      <c r="A3" s="154" t="s">
        <v>9</v>
      </c>
      <c r="B3" s="154" t="s">
        <v>10</v>
      </c>
    </row>
    <row r="4" spans="1:14" ht="15" customHeight="1" x14ac:dyDescent="0.25">
      <c r="A4" s="153" t="s">
        <v>471</v>
      </c>
      <c r="B4" s="153" t="s">
        <v>475</v>
      </c>
      <c r="C4" s="145">
        <v>76262</v>
      </c>
      <c r="D4" s="145">
        <v>85235</v>
      </c>
      <c r="E4" s="145">
        <v>92891</v>
      </c>
      <c r="F4" s="145">
        <v>91897</v>
      </c>
      <c r="G4" s="145">
        <v>97009</v>
      </c>
      <c r="H4" s="145">
        <v>99883</v>
      </c>
      <c r="I4" s="145">
        <v>98765</v>
      </c>
      <c r="J4" s="145">
        <v>98222</v>
      </c>
      <c r="K4" s="145">
        <v>97821</v>
      </c>
      <c r="L4" s="145">
        <v>93711</v>
      </c>
      <c r="M4" s="145">
        <v>94007</v>
      </c>
      <c r="N4" s="233"/>
    </row>
    <row r="5" spans="1:14" ht="15" customHeight="1" x14ac:dyDescent="0.25">
      <c r="A5" s="153" t="s">
        <v>472</v>
      </c>
      <c r="B5" s="153" t="s">
        <v>11</v>
      </c>
      <c r="C5" s="145">
        <v>0</v>
      </c>
      <c r="D5" s="145">
        <v>0</v>
      </c>
      <c r="E5" s="145">
        <v>0</v>
      </c>
      <c r="F5" s="145">
        <v>36211</v>
      </c>
      <c r="G5" s="145">
        <v>35543</v>
      </c>
      <c r="H5" s="145">
        <v>39374</v>
      </c>
      <c r="I5" s="145">
        <v>37887</v>
      </c>
      <c r="J5" s="145">
        <v>36400</v>
      </c>
      <c r="K5" s="145">
        <v>34912</v>
      </c>
      <c r="L5" s="145">
        <v>48322</v>
      </c>
      <c r="M5" s="145">
        <v>46487</v>
      </c>
      <c r="N5" s="233"/>
    </row>
    <row r="6" spans="1:14" ht="15" customHeight="1" x14ac:dyDescent="0.25">
      <c r="A6" s="153" t="s">
        <v>12</v>
      </c>
      <c r="B6" s="153" t="s">
        <v>13</v>
      </c>
      <c r="C6" s="145">
        <v>19</v>
      </c>
      <c r="D6" s="145">
        <v>839</v>
      </c>
      <c r="E6" s="145">
        <v>2427</v>
      </c>
      <c r="F6" s="145">
        <v>14</v>
      </c>
      <c r="G6" s="145">
        <v>3477</v>
      </c>
      <c r="H6" s="145">
        <v>3485</v>
      </c>
      <c r="I6" s="145">
        <v>3493</v>
      </c>
      <c r="J6" s="145">
        <v>3511</v>
      </c>
      <c r="K6" s="145">
        <v>3510</v>
      </c>
      <c r="L6" s="145">
        <v>5243</v>
      </c>
      <c r="M6" s="145">
        <v>5533</v>
      </c>
      <c r="N6" s="233"/>
    </row>
    <row r="7" spans="1:14" ht="15" customHeight="1" x14ac:dyDescent="0.25">
      <c r="A7" s="153" t="s">
        <v>473</v>
      </c>
      <c r="B7" s="153" t="s">
        <v>476</v>
      </c>
      <c r="C7" s="145">
        <v>2599</v>
      </c>
      <c r="D7" s="145">
        <v>3497</v>
      </c>
      <c r="E7" s="145">
        <v>5642</v>
      </c>
      <c r="F7" s="145">
        <v>5676</v>
      </c>
      <c r="G7" s="145">
        <v>446</v>
      </c>
      <c r="H7" s="145">
        <v>449</v>
      </c>
      <c r="I7" s="145">
        <v>449</v>
      </c>
      <c r="J7" s="145">
        <v>449</v>
      </c>
      <c r="K7" s="145">
        <v>449</v>
      </c>
      <c r="L7" s="145">
        <v>518</v>
      </c>
      <c r="M7" s="145">
        <v>518</v>
      </c>
      <c r="N7" s="233"/>
    </row>
    <row r="8" spans="1:14" ht="15" customHeight="1" x14ac:dyDescent="0.25">
      <c r="A8" s="153" t="s">
        <v>14</v>
      </c>
      <c r="B8" s="153" t="s">
        <v>477</v>
      </c>
      <c r="C8" s="145">
        <v>286</v>
      </c>
      <c r="D8" s="145">
        <v>286</v>
      </c>
      <c r="E8" s="145">
        <v>57</v>
      </c>
      <c r="F8" s="145">
        <v>57</v>
      </c>
      <c r="G8" s="145">
        <v>57</v>
      </c>
      <c r="H8" s="145">
        <v>57</v>
      </c>
      <c r="I8" s="145">
        <v>57</v>
      </c>
      <c r="J8" s="145">
        <v>57</v>
      </c>
      <c r="K8" s="145">
        <v>57</v>
      </c>
      <c r="L8" s="145">
        <v>57</v>
      </c>
      <c r="M8" s="145">
        <v>57</v>
      </c>
      <c r="N8" s="233"/>
    </row>
    <row r="9" spans="1:14" ht="15" customHeight="1" x14ac:dyDescent="0.25">
      <c r="A9" s="153" t="s">
        <v>15</v>
      </c>
      <c r="B9" s="153" t="s">
        <v>16</v>
      </c>
      <c r="C9" s="145">
        <v>0</v>
      </c>
      <c r="D9" s="145">
        <v>355</v>
      </c>
      <c r="E9" s="145">
        <v>355</v>
      </c>
      <c r="F9" s="145">
        <v>355</v>
      </c>
      <c r="G9" s="145">
        <v>0</v>
      </c>
      <c r="H9" s="145" t="s">
        <v>112</v>
      </c>
      <c r="I9" s="145" t="s">
        <v>112</v>
      </c>
      <c r="J9" s="145" t="s">
        <v>112</v>
      </c>
      <c r="K9" s="145">
        <v>0</v>
      </c>
      <c r="L9" s="145">
        <v>0</v>
      </c>
      <c r="M9" s="145">
        <v>0</v>
      </c>
      <c r="N9" s="233"/>
    </row>
    <row r="10" spans="1:14" ht="15" customHeight="1" x14ac:dyDescent="0.25">
      <c r="A10" s="153" t="s">
        <v>17</v>
      </c>
      <c r="B10" s="153" t="s">
        <v>478</v>
      </c>
      <c r="C10" s="145">
        <v>669</v>
      </c>
      <c r="D10" s="145">
        <v>890</v>
      </c>
      <c r="E10" s="145">
        <v>1438</v>
      </c>
      <c r="F10" s="145">
        <v>1069</v>
      </c>
      <c r="G10" s="145">
        <v>1359</v>
      </c>
      <c r="H10" s="145">
        <v>2089</v>
      </c>
      <c r="I10" s="145">
        <v>2089</v>
      </c>
      <c r="J10" s="145">
        <v>2089</v>
      </c>
      <c r="K10" s="145">
        <v>2089</v>
      </c>
      <c r="L10" s="145">
        <v>2919</v>
      </c>
      <c r="M10" s="145">
        <v>2919</v>
      </c>
      <c r="N10" s="233"/>
    </row>
    <row r="11" spans="1:14" ht="15" customHeight="1" thickBot="1" x14ac:dyDescent="0.3">
      <c r="A11" s="153" t="s">
        <v>18</v>
      </c>
      <c r="B11" s="153" t="s">
        <v>19</v>
      </c>
      <c r="C11" s="146">
        <v>6858</v>
      </c>
      <c r="D11" s="146">
        <v>8029</v>
      </c>
      <c r="E11" s="146">
        <v>9128</v>
      </c>
      <c r="F11" s="146">
        <v>9397</v>
      </c>
      <c r="G11" s="146">
        <v>9699</v>
      </c>
      <c r="H11" s="146">
        <v>9993</v>
      </c>
      <c r="I11" s="146">
        <v>9713</v>
      </c>
      <c r="J11" s="146">
        <v>9991</v>
      </c>
      <c r="K11" s="146">
        <v>10096</v>
      </c>
      <c r="L11" s="146">
        <v>10515</v>
      </c>
      <c r="M11" s="146">
        <v>10503</v>
      </c>
      <c r="N11" s="233"/>
    </row>
    <row r="12" spans="1:14" ht="15" customHeight="1" x14ac:dyDescent="0.25">
      <c r="A12" s="154" t="s">
        <v>20</v>
      </c>
      <c r="B12" s="154" t="s">
        <v>21</v>
      </c>
      <c r="C12" s="25">
        <v>86693</v>
      </c>
      <c r="D12" s="25">
        <v>99131</v>
      </c>
      <c r="E12" s="25">
        <v>111938</v>
      </c>
      <c r="F12" s="189">
        <v>144676</v>
      </c>
      <c r="G12" s="189">
        <v>147590</v>
      </c>
      <c r="H12" s="189">
        <v>155330</v>
      </c>
      <c r="I12" s="189">
        <v>152453</v>
      </c>
      <c r="J12" s="189">
        <v>150719</v>
      </c>
      <c r="K12" s="189">
        <f>+SUM(K4:K11)</f>
        <v>148934</v>
      </c>
      <c r="L12" s="189">
        <f>+SUM(L4:L11)</f>
        <v>161285</v>
      </c>
      <c r="M12" s="189">
        <f>+SUM(M4:M11)</f>
        <v>160024</v>
      </c>
      <c r="N12" s="233"/>
    </row>
    <row r="13" spans="1:14" ht="15" customHeight="1" x14ac:dyDescent="0.25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33"/>
    </row>
    <row r="14" spans="1:14" ht="15" customHeight="1" x14ac:dyDescent="0.25">
      <c r="A14" s="154" t="s">
        <v>22</v>
      </c>
      <c r="B14" s="154" t="s">
        <v>23</v>
      </c>
      <c r="C14" s="5"/>
      <c r="D14" s="5"/>
      <c r="E14" s="5"/>
      <c r="N14" s="233"/>
    </row>
    <row r="15" spans="1:14" ht="15" customHeight="1" x14ac:dyDescent="0.25">
      <c r="A15" s="153" t="s">
        <v>18</v>
      </c>
      <c r="B15" s="153" t="s">
        <v>19</v>
      </c>
      <c r="C15" s="145">
        <v>5223</v>
      </c>
      <c r="D15" s="145">
        <v>10111</v>
      </c>
      <c r="E15" s="145">
        <v>14390</v>
      </c>
      <c r="F15" s="145">
        <v>16035</v>
      </c>
      <c r="G15" s="145">
        <v>17052</v>
      </c>
      <c r="H15" s="145">
        <v>19398</v>
      </c>
      <c r="I15" s="145">
        <v>28883</v>
      </c>
      <c r="J15" s="145">
        <v>44379</v>
      </c>
      <c r="K15" s="145">
        <v>18545</v>
      </c>
      <c r="L15" s="145">
        <v>19883</v>
      </c>
      <c r="M15" s="145">
        <v>24791</v>
      </c>
      <c r="N15" s="233"/>
    </row>
    <row r="16" spans="1:14" x14ac:dyDescent="0.25">
      <c r="A16" s="153" t="s">
        <v>24</v>
      </c>
      <c r="B16" s="153" t="s">
        <v>479</v>
      </c>
      <c r="C16" s="145">
        <v>15157</v>
      </c>
      <c r="D16" s="145">
        <v>25547</v>
      </c>
      <c r="E16" s="145">
        <v>28708</v>
      </c>
      <c r="F16" s="145">
        <v>28958</v>
      </c>
      <c r="G16" s="145">
        <v>30435</v>
      </c>
      <c r="H16" s="145">
        <v>24096</v>
      </c>
      <c r="I16" s="145">
        <v>17956</v>
      </c>
      <c r="J16" s="145">
        <v>12480</v>
      </c>
      <c r="K16" s="145">
        <v>39649</v>
      </c>
      <c r="L16" s="145">
        <v>35241</v>
      </c>
      <c r="M16" s="145">
        <v>27715</v>
      </c>
      <c r="N16" s="233"/>
    </row>
    <row r="17" spans="1:14" x14ac:dyDescent="0.25">
      <c r="A17" s="159" t="s">
        <v>473</v>
      </c>
      <c r="B17" s="159" t="s">
        <v>476</v>
      </c>
      <c r="C17" s="145">
        <v>13367</v>
      </c>
      <c r="D17" s="145">
        <v>10765</v>
      </c>
      <c r="E17" s="145">
        <v>14573</v>
      </c>
      <c r="F17" s="145">
        <v>13322</v>
      </c>
      <c r="G17" s="145">
        <v>16084</v>
      </c>
      <c r="H17" s="145">
        <v>10894</v>
      </c>
      <c r="I17" s="145">
        <v>16136</v>
      </c>
      <c r="J17" s="145">
        <v>14941</v>
      </c>
      <c r="K17" s="145">
        <v>27350</v>
      </c>
      <c r="L17" s="145">
        <v>7832</v>
      </c>
      <c r="M17" s="145">
        <v>9900</v>
      </c>
      <c r="N17" s="233"/>
    </row>
    <row r="18" spans="1:14" x14ac:dyDescent="0.25">
      <c r="A18" s="239" t="s">
        <v>474</v>
      </c>
      <c r="B18" s="239" t="s">
        <v>480</v>
      </c>
      <c r="C18" s="215">
        <v>0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145">
        <v>3840</v>
      </c>
      <c r="M18" s="145">
        <v>4924</v>
      </c>
      <c r="N18" s="233"/>
    </row>
    <row r="19" spans="1:14" ht="15" customHeight="1" thickBot="1" x14ac:dyDescent="0.3">
      <c r="A19" s="153" t="s">
        <v>25</v>
      </c>
      <c r="B19" s="153" t="s">
        <v>26</v>
      </c>
      <c r="C19" s="146">
        <v>1650</v>
      </c>
      <c r="D19" s="146">
        <v>620</v>
      </c>
      <c r="E19" s="146">
        <v>2281</v>
      </c>
      <c r="F19" s="146">
        <v>3732</v>
      </c>
      <c r="G19" s="146">
        <v>2541</v>
      </c>
      <c r="H19" s="146">
        <v>2446</v>
      </c>
      <c r="I19" s="146">
        <v>2193</v>
      </c>
      <c r="J19" s="146">
        <v>4455</v>
      </c>
      <c r="K19" s="146">
        <v>1375</v>
      </c>
      <c r="L19" s="146">
        <v>3337</v>
      </c>
      <c r="M19" s="146">
        <v>798</v>
      </c>
      <c r="N19" s="233"/>
    </row>
    <row r="20" spans="1:14" ht="15" customHeight="1" x14ac:dyDescent="0.25">
      <c r="C20" s="25">
        <v>35397</v>
      </c>
      <c r="D20" s="25">
        <v>47043</v>
      </c>
      <c r="E20" s="25">
        <v>59952</v>
      </c>
      <c r="F20" s="25">
        <v>62047</v>
      </c>
      <c r="G20" s="25">
        <v>66112</v>
      </c>
      <c r="H20" s="25">
        <v>56834</v>
      </c>
      <c r="I20" s="25">
        <v>65168</v>
      </c>
      <c r="J20" s="25">
        <v>76255</v>
      </c>
      <c r="K20" s="25">
        <f>+SUM(K15:K19)</f>
        <v>86919</v>
      </c>
      <c r="L20" s="25">
        <f>+SUM(L15:L19)</f>
        <v>70133</v>
      </c>
      <c r="M20" s="25">
        <f>+SUM(M15:M19)</f>
        <v>68128</v>
      </c>
      <c r="N20" s="233"/>
    </row>
    <row r="21" spans="1:14" ht="15" customHeight="1" thickBot="1" x14ac:dyDescent="0.3">
      <c r="A21" s="12" t="s">
        <v>27</v>
      </c>
      <c r="B21" s="12" t="s">
        <v>28</v>
      </c>
      <c r="C21" s="147">
        <v>0</v>
      </c>
      <c r="D21" s="147">
        <v>2374</v>
      </c>
      <c r="E21" s="147">
        <v>0</v>
      </c>
      <c r="F21" s="147">
        <v>0</v>
      </c>
      <c r="G21" s="147">
        <v>0</v>
      </c>
      <c r="H21" s="147">
        <v>315</v>
      </c>
      <c r="I21" s="147">
        <v>315</v>
      </c>
      <c r="J21" s="147">
        <v>315</v>
      </c>
      <c r="K21" s="147">
        <v>315</v>
      </c>
      <c r="L21" s="147">
        <v>0</v>
      </c>
      <c r="M21" s="147">
        <v>0</v>
      </c>
      <c r="N21" s="233"/>
    </row>
    <row r="22" spans="1:14" ht="15" customHeight="1" x14ac:dyDescent="0.25">
      <c r="A22" s="154" t="s">
        <v>29</v>
      </c>
      <c r="B22" s="154" t="s">
        <v>30</v>
      </c>
      <c r="C22" s="25">
        <v>35397</v>
      </c>
      <c r="D22" s="25">
        <v>49417</v>
      </c>
      <c r="E22" s="25">
        <v>59952</v>
      </c>
      <c r="F22" s="25">
        <v>62047</v>
      </c>
      <c r="G22" s="25">
        <v>66112</v>
      </c>
      <c r="H22" s="25">
        <v>57149</v>
      </c>
      <c r="I22" s="25">
        <v>65483</v>
      </c>
      <c r="J22" s="25">
        <v>76570</v>
      </c>
      <c r="K22" s="25">
        <f>+SUM(K20:K21)</f>
        <v>87234</v>
      </c>
      <c r="L22" s="25">
        <f>+SUM(L20:L21)</f>
        <v>70133</v>
      </c>
      <c r="M22" s="25">
        <f>+SUM(M20:M21)</f>
        <v>68128</v>
      </c>
      <c r="N22" s="233"/>
    </row>
    <row r="23" spans="1:14" ht="15" customHeight="1" thickBot="1" x14ac:dyDescent="0.3">
      <c r="A23" s="154"/>
      <c r="B23" s="15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33"/>
    </row>
    <row r="24" spans="1:14" ht="15" customHeight="1" thickBot="1" x14ac:dyDescent="0.3">
      <c r="A24" s="154" t="s">
        <v>31</v>
      </c>
      <c r="B24" s="154" t="s">
        <v>32</v>
      </c>
      <c r="C24" s="27">
        <v>122090</v>
      </c>
      <c r="D24" s="27">
        <v>148548</v>
      </c>
      <c r="E24" s="27">
        <v>171890</v>
      </c>
      <c r="F24" s="27">
        <v>206723</v>
      </c>
      <c r="G24" s="27">
        <v>213702</v>
      </c>
      <c r="H24" s="27">
        <v>212479</v>
      </c>
      <c r="I24" s="27">
        <v>217936</v>
      </c>
      <c r="J24" s="27">
        <v>227289</v>
      </c>
      <c r="K24" s="27">
        <f>+SUM(K12,K22)</f>
        <v>236168</v>
      </c>
      <c r="L24" s="27">
        <f>+SUM(L12,L22)</f>
        <v>231418</v>
      </c>
      <c r="M24" s="27">
        <f>+SUM(M12,M22)</f>
        <v>228152</v>
      </c>
      <c r="N24" s="233"/>
    </row>
    <row r="25" spans="1:14" ht="15.75" thickTop="1" x14ac:dyDescent="0.25">
      <c r="A25" s="15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33"/>
    </row>
    <row r="26" spans="1:14" ht="15" customHeight="1" x14ac:dyDescent="0.25">
      <c r="A26" s="154" t="s">
        <v>33</v>
      </c>
      <c r="B26" s="154" t="s">
        <v>34</v>
      </c>
      <c r="C26" s="16"/>
      <c r="D26" s="16"/>
      <c r="E26" s="16"/>
      <c r="N26" s="233"/>
    </row>
    <row r="27" spans="1:14" ht="15" customHeight="1" x14ac:dyDescent="0.25">
      <c r="A27" s="154" t="s">
        <v>35</v>
      </c>
      <c r="B27" s="154" t="s">
        <v>36</v>
      </c>
      <c r="C27" s="16"/>
      <c r="D27" s="16"/>
      <c r="E27" s="16"/>
      <c r="N27" s="233"/>
    </row>
    <row r="28" spans="1:14" ht="15" customHeight="1" x14ac:dyDescent="0.25">
      <c r="A28" s="12" t="s">
        <v>37</v>
      </c>
      <c r="B28" s="12" t="s">
        <v>38</v>
      </c>
      <c r="C28" s="145">
        <v>54351</v>
      </c>
      <c r="D28" s="145">
        <v>54351</v>
      </c>
      <c r="E28" s="145">
        <v>65951</v>
      </c>
      <c r="F28" s="145">
        <v>65951</v>
      </c>
      <c r="G28" s="145">
        <v>65951</v>
      </c>
      <c r="H28" s="145">
        <v>65951</v>
      </c>
      <c r="I28" s="145">
        <v>65951</v>
      </c>
      <c r="J28" s="145">
        <v>66617</v>
      </c>
      <c r="K28" s="145">
        <v>66617</v>
      </c>
      <c r="L28" s="145">
        <v>66617</v>
      </c>
      <c r="M28" s="145">
        <v>66617</v>
      </c>
      <c r="N28" s="233"/>
    </row>
    <row r="29" spans="1:14" ht="15" customHeight="1" x14ac:dyDescent="0.25">
      <c r="A29" s="12" t="s">
        <v>39</v>
      </c>
      <c r="B29" s="12" t="s">
        <v>40</v>
      </c>
      <c r="C29" s="145">
        <v>7890</v>
      </c>
      <c r="D29" s="145">
        <v>738</v>
      </c>
      <c r="E29" s="145">
        <v>6707</v>
      </c>
      <c r="F29" s="145">
        <v>6707</v>
      </c>
      <c r="G29" s="145">
        <v>6707</v>
      </c>
      <c r="H29" s="145">
        <v>6707</v>
      </c>
      <c r="I29" s="145">
        <v>6707</v>
      </c>
      <c r="J29" s="145">
        <v>6707</v>
      </c>
      <c r="K29" s="145">
        <v>6707</v>
      </c>
      <c r="L29" s="145">
        <v>6707</v>
      </c>
      <c r="M29" s="145">
        <v>6707</v>
      </c>
      <c r="N29" s="233"/>
    </row>
    <row r="30" spans="1:14" ht="15" customHeight="1" x14ac:dyDescent="0.25">
      <c r="A30" s="12" t="s">
        <v>41</v>
      </c>
      <c r="B30" s="12" t="s">
        <v>42</v>
      </c>
      <c r="C30" s="145">
        <v>4179</v>
      </c>
      <c r="D30" s="145">
        <v>5889</v>
      </c>
      <c r="E30" s="145">
        <v>7155</v>
      </c>
      <c r="F30" s="145">
        <v>8488</v>
      </c>
      <c r="G30" s="145">
        <v>9213</v>
      </c>
      <c r="H30" s="145">
        <v>10250</v>
      </c>
      <c r="I30" s="145">
        <v>10250</v>
      </c>
      <c r="J30" s="145">
        <v>10250</v>
      </c>
      <c r="K30" s="145">
        <v>10250</v>
      </c>
      <c r="L30" s="145">
        <v>13565</v>
      </c>
      <c r="M30" s="145">
        <v>13565</v>
      </c>
      <c r="N30" s="233"/>
    </row>
    <row r="31" spans="1:14" ht="15" customHeight="1" x14ac:dyDescent="0.25">
      <c r="A31" s="12" t="s">
        <v>43</v>
      </c>
      <c r="B31" s="12" t="s">
        <v>44</v>
      </c>
      <c r="C31" s="145">
        <v>579</v>
      </c>
      <c r="D31" s="145">
        <v>579</v>
      </c>
      <c r="E31" s="145">
        <v>1649</v>
      </c>
      <c r="F31" s="145">
        <v>1834</v>
      </c>
      <c r="G31" s="145">
        <v>1834</v>
      </c>
      <c r="H31" s="145">
        <v>2041</v>
      </c>
      <c r="I31" s="145">
        <v>2041</v>
      </c>
      <c r="J31" s="145">
        <v>2041</v>
      </c>
      <c r="K31" s="145">
        <v>2041</v>
      </c>
      <c r="L31" s="145">
        <v>2041</v>
      </c>
      <c r="M31" s="145">
        <v>2041</v>
      </c>
      <c r="N31" s="233"/>
    </row>
    <row r="32" spans="1:14" ht="15" customHeight="1" x14ac:dyDescent="0.25">
      <c r="A32" s="12" t="s">
        <v>485</v>
      </c>
      <c r="B32" s="12" t="s">
        <v>445</v>
      </c>
      <c r="C32" s="145">
        <v>0</v>
      </c>
      <c r="D32" s="145">
        <v>0</v>
      </c>
      <c r="E32" s="145">
        <v>957</v>
      </c>
      <c r="F32" s="145">
        <v>1624</v>
      </c>
      <c r="G32" s="145">
        <v>2509</v>
      </c>
      <c r="H32" s="145">
        <v>3002</v>
      </c>
      <c r="I32" s="145">
        <v>3002</v>
      </c>
      <c r="J32" s="145">
        <v>2829</v>
      </c>
      <c r="K32" s="145">
        <v>2829</v>
      </c>
      <c r="L32" s="145">
        <v>2829</v>
      </c>
      <c r="M32" s="145">
        <v>2829</v>
      </c>
      <c r="N32" s="233"/>
    </row>
    <row r="33" spans="1:14" ht="15" customHeight="1" x14ac:dyDescent="0.25">
      <c r="A33" s="12" t="s">
        <v>45</v>
      </c>
      <c r="B33" s="12" t="s">
        <v>46</v>
      </c>
      <c r="C33" s="145">
        <v>-217</v>
      </c>
      <c r="D33" s="145">
        <v>-165</v>
      </c>
      <c r="E33" s="145">
        <v>0</v>
      </c>
      <c r="F33" s="145">
        <v>0</v>
      </c>
      <c r="G33" s="145">
        <v>0</v>
      </c>
      <c r="H33" s="145" t="s">
        <v>112</v>
      </c>
      <c r="I33" s="145" t="s">
        <v>112</v>
      </c>
      <c r="J33" s="145">
        <v>0</v>
      </c>
      <c r="K33" s="145">
        <v>0</v>
      </c>
      <c r="L33" s="145">
        <v>0</v>
      </c>
      <c r="M33" s="145">
        <v>0</v>
      </c>
      <c r="N33" s="233"/>
    </row>
    <row r="34" spans="1:14" ht="15" customHeight="1" thickBot="1" x14ac:dyDescent="0.3">
      <c r="A34" s="12" t="s">
        <v>482</v>
      </c>
      <c r="B34" s="12" t="s">
        <v>481</v>
      </c>
      <c r="C34" s="146">
        <v>5163</v>
      </c>
      <c r="D34" s="146">
        <v>17241</v>
      </c>
      <c r="E34" s="146">
        <v>8937</v>
      </c>
      <c r="F34" s="146">
        <v>5102</v>
      </c>
      <c r="G34" s="146">
        <v>6237</v>
      </c>
      <c r="H34" s="146">
        <v>-9329</v>
      </c>
      <c r="I34" s="146">
        <v>-7972</v>
      </c>
      <c r="J34" s="146">
        <v>-5879</v>
      </c>
      <c r="K34" s="146">
        <v>-9997</v>
      </c>
      <c r="L34" s="146">
        <v>-14654</v>
      </c>
      <c r="M34" s="146">
        <v>-17667</v>
      </c>
      <c r="N34" s="233"/>
    </row>
    <row r="35" spans="1:14" ht="15" customHeight="1" thickBot="1" x14ac:dyDescent="0.3">
      <c r="A35" s="154" t="s">
        <v>484</v>
      </c>
      <c r="B35" s="154" t="s">
        <v>483</v>
      </c>
      <c r="C35" s="155">
        <v>71945</v>
      </c>
      <c r="D35" s="155">
        <v>78633</v>
      </c>
      <c r="E35" s="155">
        <v>91356</v>
      </c>
      <c r="F35" s="155">
        <v>89706</v>
      </c>
      <c r="G35" s="155">
        <v>92450</v>
      </c>
      <c r="H35" s="155">
        <v>78622</v>
      </c>
      <c r="I35" s="155">
        <v>79979</v>
      </c>
      <c r="J35" s="155">
        <v>82565</v>
      </c>
      <c r="K35" s="155">
        <f>+SUM(K28:K34)</f>
        <v>78447</v>
      </c>
      <c r="L35" s="155">
        <f>+SUM(L28:L34)</f>
        <v>77105</v>
      </c>
      <c r="M35" s="155">
        <f>+SUM(M28:M34)</f>
        <v>74092</v>
      </c>
      <c r="N35" s="233"/>
    </row>
    <row r="36" spans="1:14" ht="15" customHeight="1" thickBot="1" x14ac:dyDescent="0.3">
      <c r="A36" s="12" t="s">
        <v>47</v>
      </c>
      <c r="B36" s="12" t="s">
        <v>48</v>
      </c>
      <c r="C36" s="156">
        <v>293</v>
      </c>
      <c r="D36" s="156">
        <v>382</v>
      </c>
      <c r="E36" s="156">
        <v>359</v>
      </c>
      <c r="F36" s="156">
        <v>369</v>
      </c>
      <c r="G36" s="156">
        <v>366</v>
      </c>
      <c r="H36" s="156">
        <v>358</v>
      </c>
      <c r="I36" s="156">
        <v>350</v>
      </c>
      <c r="J36" s="156">
        <v>359</v>
      </c>
      <c r="K36" s="156">
        <v>353</v>
      </c>
      <c r="L36" s="156">
        <v>428</v>
      </c>
      <c r="M36" s="156">
        <v>412</v>
      </c>
      <c r="N36" s="233"/>
    </row>
    <row r="37" spans="1:14" ht="15.75" thickBot="1" x14ac:dyDescent="0.3">
      <c r="A37" s="154" t="s">
        <v>49</v>
      </c>
      <c r="B37" s="154" t="s">
        <v>50</v>
      </c>
      <c r="C37" s="27">
        <v>72238</v>
      </c>
      <c r="D37" s="27">
        <v>79015</v>
      </c>
      <c r="E37" s="27">
        <v>91715</v>
      </c>
      <c r="F37" s="27">
        <v>90075</v>
      </c>
      <c r="G37" s="27">
        <v>92816</v>
      </c>
      <c r="H37" s="27">
        <v>78980</v>
      </c>
      <c r="I37" s="27">
        <v>80329</v>
      </c>
      <c r="J37" s="27">
        <v>82924</v>
      </c>
      <c r="K37" s="27">
        <f>+SUM(K35:K36)</f>
        <v>78800</v>
      </c>
      <c r="L37" s="27">
        <f>+SUM(L35:L36)</f>
        <v>77533</v>
      </c>
      <c r="M37" s="27">
        <f t="shared" ref="M37" si="0">+SUM(M35:M36)</f>
        <v>74504</v>
      </c>
      <c r="N37" s="233"/>
    </row>
    <row r="38" spans="1:14" ht="15" customHeight="1" thickTop="1" x14ac:dyDescent="0.25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33"/>
    </row>
    <row r="39" spans="1:14" ht="15" customHeight="1" x14ac:dyDescent="0.25">
      <c r="A39" s="154" t="s">
        <v>51</v>
      </c>
      <c r="B39" s="154" t="s">
        <v>52</v>
      </c>
      <c r="C39" s="5"/>
      <c r="D39" s="5"/>
      <c r="E39" s="5"/>
      <c r="N39" s="233"/>
    </row>
    <row r="40" spans="1:14" ht="15" customHeight="1" x14ac:dyDescent="0.25">
      <c r="A40" s="12" t="s">
        <v>486</v>
      </c>
      <c r="B40" s="12" t="s">
        <v>53</v>
      </c>
      <c r="C40" s="145">
        <v>16938</v>
      </c>
      <c r="D40" s="145">
        <v>16535</v>
      </c>
      <c r="E40" s="145">
        <v>13829</v>
      </c>
      <c r="F40" s="145">
        <v>20670</v>
      </c>
      <c r="G40" s="145">
        <v>40494</v>
      </c>
      <c r="H40" s="145">
        <v>46115</v>
      </c>
      <c r="I40" s="145">
        <v>48821</v>
      </c>
      <c r="J40" s="145">
        <v>55254</v>
      </c>
      <c r="K40" s="145">
        <v>59430</v>
      </c>
      <c r="L40" s="145">
        <v>37160</v>
      </c>
      <c r="M40" s="145">
        <v>55450</v>
      </c>
      <c r="N40" s="233"/>
    </row>
    <row r="41" spans="1:14" ht="15" customHeight="1" x14ac:dyDescent="0.25">
      <c r="A41" s="12" t="s">
        <v>54</v>
      </c>
      <c r="B41" s="12" t="s">
        <v>55</v>
      </c>
      <c r="C41" s="145">
        <v>3427</v>
      </c>
      <c r="D41" s="145">
        <v>5987</v>
      </c>
      <c r="E41" s="145">
        <v>7889</v>
      </c>
      <c r="F41" s="145">
        <v>5302</v>
      </c>
      <c r="G41" s="145">
        <v>3663</v>
      </c>
      <c r="H41" s="215">
        <v>3726</v>
      </c>
      <c r="I41" s="215">
        <v>4433</v>
      </c>
      <c r="J41" s="215">
        <v>4430</v>
      </c>
      <c r="K41" s="215">
        <f>5175-743</f>
        <v>4432</v>
      </c>
      <c r="L41" s="215">
        <f>4910-2018</f>
        <v>2892</v>
      </c>
      <c r="M41" s="215">
        <v>3027</v>
      </c>
      <c r="N41" s="233"/>
    </row>
    <row r="42" spans="1:14" ht="24.4" customHeight="1" x14ac:dyDescent="0.25">
      <c r="A42" s="12" t="s">
        <v>56</v>
      </c>
      <c r="B42" s="12" t="s">
        <v>57</v>
      </c>
      <c r="C42" s="145">
        <v>0</v>
      </c>
      <c r="D42" s="145">
        <v>0</v>
      </c>
      <c r="E42" s="145">
        <v>0</v>
      </c>
      <c r="F42" s="145">
        <v>30847</v>
      </c>
      <c r="G42" s="145">
        <v>30019</v>
      </c>
      <c r="H42" s="215">
        <v>33916</v>
      </c>
      <c r="I42" s="215">
        <v>33916</v>
      </c>
      <c r="J42" s="215">
        <v>33915</v>
      </c>
      <c r="K42" s="215">
        <f>38348-K41</f>
        <v>33916</v>
      </c>
      <c r="L42" s="215">
        <f>39750-L41</f>
        <v>36858</v>
      </c>
      <c r="M42" s="215">
        <v>36858</v>
      </c>
      <c r="N42" s="233"/>
    </row>
    <row r="43" spans="1:14" ht="15" customHeight="1" x14ac:dyDescent="0.25">
      <c r="A43" s="12" t="s">
        <v>487</v>
      </c>
      <c r="B43" s="12" t="s">
        <v>58</v>
      </c>
      <c r="C43" s="145">
        <v>3286</v>
      </c>
      <c r="D43" s="145">
        <v>3657</v>
      </c>
      <c r="E43" s="145">
        <v>3433</v>
      </c>
      <c r="F43" s="145">
        <v>2992</v>
      </c>
      <c r="G43" s="145">
        <v>3248</v>
      </c>
      <c r="H43" s="145">
        <v>3105</v>
      </c>
      <c r="I43" s="145">
        <v>2984</v>
      </c>
      <c r="J43" s="145">
        <v>2866</v>
      </c>
      <c r="K43" s="145">
        <v>2752</v>
      </c>
      <c r="L43" s="145">
        <v>4463</v>
      </c>
      <c r="M43" s="145">
        <v>4692</v>
      </c>
      <c r="N43" s="233"/>
    </row>
    <row r="44" spans="1:14" ht="15" customHeight="1" thickBot="1" x14ac:dyDescent="0.3">
      <c r="A44" s="12" t="s">
        <v>59</v>
      </c>
      <c r="B44" s="12" t="s">
        <v>60</v>
      </c>
      <c r="C44" s="146">
        <v>433</v>
      </c>
      <c r="D44" s="146">
        <v>656</v>
      </c>
      <c r="E44" s="146">
        <v>883</v>
      </c>
      <c r="F44" s="146">
        <v>1509</v>
      </c>
      <c r="G44" s="146">
        <v>1483</v>
      </c>
      <c r="H44" s="146">
        <v>1553</v>
      </c>
      <c r="I44" s="146">
        <v>1553</v>
      </c>
      <c r="J44" s="146">
        <v>1553</v>
      </c>
      <c r="K44" s="146">
        <v>1553</v>
      </c>
      <c r="L44" s="146">
        <v>1863</v>
      </c>
      <c r="M44" s="146">
        <v>1863</v>
      </c>
      <c r="N44" s="233"/>
    </row>
    <row r="45" spans="1:14" ht="15" customHeight="1" thickBot="1" x14ac:dyDescent="0.3">
      <c r="A45" s="154" t="s">
        <v>61</v>
      </c>
      <c r="B45" s="154" t="s">
        <v>62</v>
      </c>
      <c r="C45" s="27">
        <v>24084</v>
      </c>
      <c r="D45" s="27">
        <v>26835</v>
      </c>
      <c r="E45" s="27">
        <v>26034</v>
      </c>
      <c r="F45" s="27">
        <v>61321</v>
      </c>
      <c r="G45" s="27">
        <v>78907</v>
      </c>
      <c r="H45" s="27">
        <v>88414</v>
      </c>
      <c r="I45" s="27">
        <v>91706</v>
      </c>
      <c r="J45" s="27">
        <v>98019</v>
      </c>
      <c r="K45" s="27">
        <f>+SUM(K40:K44)</f>
        <v>102083</v>
      </c>
      <c r="L45" s="27">
        <f>+SUM(L40:L44)</f>
        <v>83236</v>
      </c>
      <c r="M45" s="27">
        <f>+SUM(M40:M44)</f>
        <v>101890</v>
      </c>
      <c r="N45" s="233"/>
    </row>
    <row r="46" spans="1:14" ht="15" customHeight="1" thickTop="1" x14ac:dyDescent="0.25">
      <c r="A46" s="17"/>
      <c r="B46" s="17"/>
      <c r="C46" s="5"/>
      <c r="D46" s="5"/>
      <c r="E46" s="5"/>
      <c r="N46" s="233"/>
    </row>
    <row r="47" spans="1:14" ht="15" customHeight="1" x14ac:dyDescent="0.25">
      <c r="A47" s="154" t="s">
        <v>63</v>
      </c>
      <c r="B47" s="154" t="s">
        <v>64</v>
      </c>
      <c r="C47" s="5"/>
      <c r="D47" s="5"/>
      <c r="E47" s="5"/>
      <c r="N47" s="233"/>
    </row>
    <row r="48" spans="1:14" x14ac:dyDescent="0.25">
      <c r="A48" s="12" t="s">
        <v>65</v>
      </c>
      <c r="B48" s="12" t="s">
        <v>66</v>
      </c>
      <c r="C48" s="145">
        <v>3585</v>
      </c>
      <c r="D48" s="145">
        <v>4506</v>
      </c>
      <c r="E48" s="145">
        <v>9256</v>
      </c>
      <c r="F48" s="145">
        <v>10819</v>
      </c>
      <c r="G48" s="145">
        <v>3409</v>
      </c>
      <c r="H48" s="145">
        <v>5767</v>
      </c>
      <c r="I48" s="145">
        <v>4895</v>
      </c>
      <c r="J48" s="145">
        <v>4333</v>
      </c>
      <c r="K48" s="145">
        <v>843</v>
      </c>
      <c r="L48" s="215">
        <f>10188+6000</f>
        <v>16188</v>
      </c>
      <c r="M48" s="215">
        <v>3804</v>
      </c>
      <c r="N48" s="233"/>
    </row>
    <row r="49" spans="1:14" ht="23.25" x14ac:dyDescent="0.25">
      <c r="A49" s="12" t="s">
        <v>67</v>
      </c>
      <c r="B49" s="12" t="s">
        <v>68</v>
      </c>
      <c r="C49" s="145">
        <v>2690</v>
      </c>
      <c r="D49" s="145">
        <v>2956</v>
      </c>
      <c r="E49" s="145">
        <v>3618</v>
      </c>
      <c r="F49" s="145">
        <v>2942</v>
      </c>
      <c r="G49" s="145">
        <v>2949.3390896921101</v>
      </c>
      <c r="H49" s="215">
        <v>2680</v>
      </c>
      <c r="I49" s="215">
        <v>2014</v>
      </c>
      <c r="J49" s="215">
        <v>1417</v>
      </c>
      <c r="K49" s="215">
        <v>743</v>
      </c>
      <c r="L49" s="215">
        <v>2017.5</v>
      </c>
      <c r="M49" s="215">
        <v>1474</v>
      </c>
      <c r="N49" s="233"/>
    </row>
    <row r="50" spans="1:14" ht="23.25" x14ac:dyDescent="0.25">
      <c r="A50" s="12" t="s">
        <v>69</v>
      </c>
      <c r="B50" s="12" t="s">
        <v>70</v>
      </c>
      <c r="C50" s="145">
        <v>0</v>
      </c>
      <c r="D50" s="145">
        <v>0</v>
      </c>
      <c r="E50" s="145">
        <v>0</v>
      </c>
      <c r="F50" s="145">
        <v>4113</v>
      </c>
      <c r="G50" s="145">
        <v>4606.6609103078899</v>
      </c>
      <c r="H50" s="215">
        <v>5198</v>
      </c>
      <c r="I50" s="215">
        <v>3927</v>
      </c>
      <c r="J50" s="215">
        <v>2637</v>
      </c>
      <c r="K50" s="215">
        <f>2070-K49</f>
        <v>1327</v>
      </c>
      <c r="L50" s="215">
        <v>5461.5</v>
      </c>
      <c r="M50" s="215">
        <v>4096</v>
      </c>
      <c r="N50" s="233"/>
    </row>
    <row r="51" spans="1:14" ht="15" customHeight="1" x14ac:dyDescent="0.25">
      <c r="A51" s="12" t="s">
        <v>71</v>
      </c>
      <c r="B51" s="12" t="s">
        <v>72</v>
      </c>
      <c r="C51" s="145">
        <v>5350</v>
      </c>
      <c r="D51" s="145">
        <v>13607</v>
      </c>
      <c r="E51" s="145">
        <v>21270</v>
      </c>
      <c r="F51" s="145">
        <v>19300</v>
      </c>
      <c r="G51" s="145">
        <v>9400</v>
      </c>
      <c r="H51" s="145">
        <v>5583</v>
      </c>
      <c r="I51" s="145">
        <v>5750</v>
      </c>
      <c r="J51" s="215">
        <v>4067</v>
      </c>
      <c r="K51" s="215">
        <v>10697</v>
      </c>
      <c r="L51" s="215">
        <v>16450</v>
      </c>
      <c r="M51" s="215">
        <v>14631</v>
      </c>
      <c r="N51" s="233"/>
    </row>
    <row r="52" spans="1:14" x14ac:dyDescent="0.25">
      <c r="A52" s="12" t="s">
        <v>73</v>
      </c>
      <c r="B52" s="12" t="s">
        <v>74</v>
      </c>
      <c r="C52" s="145">
        <v>8796</v>
      </c>
      <c r="D52" s="145">
        <v>14467</v>
      </c>
      <c r="E52" s="145">
        <v>14681</v>
      </c>
      <c r="F52" s="145">
        <v>13433</v>
      </c>
      <c r="G52" s="145">
        <v>16335</v>
      </c>
      <c r="H52" s="145">
        <v>19482</v>
      </c>
      <c r="I52" s="145">
        <v>22695</v>
      </c>
      <c r="J52" s="215">
        <v>24482</v>
      </c>
      <c r="K52" s="215">
        <v>29405</v>
      </c>
      <c r="L52" s="215">
        <v>25352</v>
      </c>
      <c r="M52" s="215">
        <v>23002</v>
      </c>
      <c r="N52" s="233"/>
    </row>
    <row r="53" spans="1:14" ht="15.75" thickBot="1" x14ac:dyDescent="0.3">
      <c r="A53" s="12" t="s">
        <v>488</v>
      </c>
      <c r="B53" s="12" t="s">
        <v>489</v>
      </c>
      <c r="C53" s="146">
        <v>5347</v>
      </c>
      <c r="D53" s="146">
        <v>5855</v>
      </c>
      <c r="E53" s="146">
        <v>5316</v>
      </c>
      <c r="F53" s="146">
        <v>4721</v>
      </c>
      <c r="G53" s="146">
        <v>5279</v>
      </c>
      <c r="H53" s="146">
        <v>6375</v>
      </c>
      <c r="I53" s="146">
        <v>6620</v>
      </c>
      <c r="J53" s="146">
        <v>9411</v>
      </c>
      <c r="K53" s="146">
        <v>12270</v>
      </c>
      <c r="L53" s="146">
        <v>5180</v>
      </c>
      <c r="M53" s="146">
        <v>4751</v>
      </c>
      <c r="N53" s="233"/>
    </row>
    <row r="54" spans="1:14" x14ac:dyDescent="0.25">
      <c r="A54" s="12" t="s">
        <v>75</v>
      </c>
      <c r="B54" s="12" t="s">
        <v>76</v>
      </c>
      <c r="C54" s="145">
        <v>0</v>
      </c>
      <c r="D54" s="145">
        <v>1307</v>
      </c>
      <c r="E54" s="145">
        <v>0</v>
      </c>
      <c r="F54" s="145">
        <v>0</v>
      </c>
      <c r="G54" s="145">
        <v>0</v>
      </c>
      <c r="H54" s="145">
        <v>0</v>
      </c>
      <c r="I54" s="145" t="s">
        <v>112</v>
      </c>
      <c r="J54" s="145">
        <v>0</v>
      </c>
      <c r="K54" s="145">
        <v>0</v>
      </c>
      <c r="L54" s="145">
        <v>0</v>
      </c>
      <c r="M54" s="145">
        <f>+'[11]BS+PL'!$L$54</f>
        <v>0</v>
      </c>
      <c r="N54" s="233"/>
    </row>
    <row r="55" spans="1:14" ht="15" customHeight="1" thickBot="1" x14ac:dyDescent="0.3">
      <c r="A55" s="154" t="s">
        <v>77</v>
      </c>
      <c r="B55" s="154" t="s">
        <v>78</v>
      </c>
      <c r="C55" s="27">
        <v>25768</v>
      </c>
      <c r="D55" s="27">
        <v>42698</v>
      </c>
      <c r="E55" s="27">
        <v>54141</v>
      </c>
      <c r="F55" s="27">
        <v>55327</v>
      </c>
      <c r="G55" s="27">
        <v>41979</v>
      </c>
      <c r="H55" s="27">
        <v>45085</v>
      </c>
      <c r="I55" s="27">
        <v>45901</v>
      </c>
      <c r="J55" s="27">
        <v>46346</v>
      </c>
      <c r="K55" s="27">
        <f>+SUM(K48:K54)</f>
        <v>55285</v>
      </c>
      <c r="L55" s="27">
        <f>+SUM(L48:L54)</f>
        <v>70649</v>
      </c>
      <c r="M55" s="27">
        <f>+SUM(M48:M54)</f>
        <v>51758</v>
      </c>
      <c r="N55" s="233"/>
    </row>
    <row r="56" spans="1:14" ht="15" customHeight="1" thickTop="1" x14ac:dyDescent="0.25">
      <c r="A56" s="154"/>
      <c r="B56" s="154"/>
      <c r="C56" s="5"/>
      <c r="D56" s="5"/>
      <c r="E56" s="5"/>
      <c r="N56" s="233"/>
    </row>
    <row r="57" spans="1:14" ht="15" customHeight="1" thickBot="1" x14ac:dyDescent="0.3">
      <c r="A57" s="154" t="s">
        <v>79</v>
      </c>
      <c r="B57" s="154" t="s">
        <v>80</v>
      </c>
      <c r="C57" s="26">
        <v>49852</v>
      </c>
      <c r="D57" s="26">
        <v>69533</v>
      </c>
      <c r="E57" s="26">
        <v>80175</v>
      </c>
      <c r="F57" s="26">
        <v>116648</v>
      </c>
      <c r="G57" s="26">
        <v>120886</v>
      </c>
      <c r="H57" s="26">
        <v>133499</v>
      </c>
      <c r="I57" s="26">
        <v>137607</v>
      </c>
      <c r="J57" s="26">
        <v>144365</v>
      </c>
      <c r="K57" s="26">
        <f>+SUM(K45,K55)</f>
        <v>157368</v>
      </c>
      <c r="L57" s="26">
        <f>+SUM(L45,L55)</f>
        <v>153885</v>
      </c>
      <c r="M57" s="26">
        <f>+SUM(M45,M55)</f>
        <v>153648</v>
      </c>
      <c r="N57" s="233"/>
    </row>
    <row r="58" spans="1:14" ht="15" customHeight="1" thickBot="1" x14ac:dyDescent="0.3">
      <c r="A58" s="154" t="s">
        <v>81</v>
      </c>
      <c r="B58" s="154" t="s">
        <v>82</v>
      </c>
      <c r="C58" s="27">
        <v>122090</v>
      </c>
      <c r="D58" s="27">
        <v>148548</v>
      </c>
      <c r="E58" s="27">
        <v>171890</v>
      </c>
      <c r="F58" s="27">
        <v>206723</v>
      </c>
      <c r="G58" s="27">
        <v>213702</v>
      </c>
      <c r="H58" s="27">
        <v>212479</v>
      </c>
      <c r="I58" s="27">
        <v>217936</v>
      </c>
      <c r="J58" s="27">
        <v>227289</v>
      </c>
      <c r="K58" s="27">
        <f>+SUM(K37,K57)</f>
        <v>236168</v>
      </c>
      <c r="L58" s="27">
        <f>+SUM(L37,L57)</f>
        <v>231418</v>
      </c>
      <c r="M58" s="27">
        <f>+SUM(M37,M57)</f>
        <v>228152</v>
      </c>
      <c r="N58" s="233"/>
    </row>
    <row r="59" spans="1:14" ht="15.75" thickTop="1" x14ac:dyDescent="0.25">
      <c r="A59" s="157"/>
      <c r="B59" s="157"/>
      <c r="C59" s="1"/>
      <c r="D59" s="1"/>
      <c r="E59" s="1"/>
      <c r="L59" s="233"/>
      <c r="M59" s="233"/>
    </row>
    <row r="60" spans="1:14" x14ac:dyDescent="0.25">
      <c r="C60" s="160"/>
      <c r="D60" s="160"/>
      <c r="E60" s="160"/>
      <c r="J60" s="233"/>
      <c r="K60" s="233"/>
      <c r="M60" s="234"/>
    </row>
    <row r="61" spans="1:14" x14ac:dyDescent="0.25"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</row>
    <row r="62" spans="1:14" x14ac:dyDescent="0.25">
      <c r="C62" s="160"/>
      <c r="D62" s="160"/>
      <c r="E62" s="160"/>
    </row>
    <row r="63" spans="1:14" x14ac:dyDescent="0.25">
      <c r="C63" s="221"/>
      <c r="E63" s="221"/>
    </row>
    <row r="64" spans="1:14" x14ac:dyDescent="0.25">
      <c r="C64" s="221"/>
      <c r="E64" s="221"/>
    </row>
    <row r="65" spans="3:5" x14ac:dyDescent="0.25">
      <c r="C65" s="221"/>
      <c r="E65" s="221"/>
    </row>
    <row r="66" spans="3:5" x14ac:dyDescent="0.25">
      <c r="C66" s="221"/>
      <c r="E66" s="221"/>
    </row>
    <row r="67" spans="3:5" x14ac:dyDescent="0.25">
      <c r="C67" s="221"/>
      <c r="E67" s="221"/>
    </row>
    <row r="69" spans="3:5" x14ac:dyDescent="0.25">
      <c r="E69" s="221"/>
    </row>
    <row r="70" spans="3:5" x14ac:dyDescent="0.25">
      <c r="C70" s="221"/>
      <c r="E70" s="221"/>
    </row>
    <row r="71" spans="3:5" x14ac:dyDescent="0.25">
      <c r="C71" s="221"/>
      <c r="E71" s="221"/>
    </row>
    <row r="72" spans="3:5" x14ac:dyDescent="0.25">
      <c r="E72" s="221"/>
    </row>
    <row r="73" spans="3:5" x14ac:dyDescent="0.25">
      <c r="C73" s="221"/>
      <c r="E73" s="221"/>
    </row>
    <row r="74" spans="3:5" x14ac:dyDescent="0.25">
      <c r="C74" s="221"/>
      <c r="E74" s="221"/>
    </row>
    <row r="76" spans="3:5" x14ac:dyDescent="0.25">
      <c r="C76" s="221"/>
      <c r="E76" s="221"/>
    </row>
    <row r="77" spans="3:5" x14ac:dyDescent="0.25">
      <c r="C77" s="221"/>
      <c r="E77" s="221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AF119"/>
  <sheetViews>
    <sheetView showGridLines="0" zoomScaleNormal="100" zoomScaleSheetLayoutView="107" workbookViewId="0">
      <pane xSplit="2" ySplit="1" topLeftCell="R28" activePane="bottomRight" state="frozen"/>
      <selection activeCell="Y36" sqref="Y36"/>
      <selection pane="topRight" activeCell="Y36" sqref="Y36"/>
      <selection pane="bottomLeft" activeCell="Y36" sqref="Y36"/>
      <selection pane="bottomRight" activeCell="AG68" sqref="AG68"/>
    </sheetView>
  </sheetViews>
  <sheetFormatPr defaultColWidth="8.7109375" defaultRowHeight="11.25" x14ac:dyDescent="0.2"/>
  <cols>
    <col min="1" max="1" width="46.7109375" style="10" customWidth="1"/>
    <col min="2" max="2" width="41.140625" style="10" customWidth="1"/>
    <col min="3" max="3" width="9.7109375" style="69" customWidth="1"/>
    <col min="4" max="17" width="9.7109375" style="4" customWidth="1"/>
    <col min="18" max="24" width="8.7109375" style="4"/>
    <col min="25" max="31" width="8.7109375" style="214"/>
    <col min="32" max="16384" width="8.7109375" style="4"/>
  </cols>
  <sheetData>
    <row r="1" spans="1:32" ht="16.149999999999999" customHeight="1" thickBot="1" x14ac:dyDescent="0.25">
      <c r="A1" s="73" t="s">
        <v>139</v>
      </c>
      <c r="B1" s="73" t="s">
        <v>140</v>
      </c>
      <c r="C1" s="141" t="s">
        <v>85</v>
      </c>
      <c r="D1" s="141" t="s">
        <v>86</v>
      </c>
      <c r="E1" s="141" t="s">
        <v>87</v>
      </c>
      <c r="F1" s="141" t="s">
        <v>88</v>
      </c>
      <c r="G1" s="141" t="s">
        <v>89</v>
      </c>
      <c r="H1" s="141" t="s">
        <v>90</v>
      </c>
      <c r="I1" s="141" t="s">
        <v>91</v>
      </c>
      <c r="J1" s="141" t="s">
        <v>92</v>
      </c>
      <c r="K1" s="141" t="s">
        <v>93</v>
      </c>
      <c r="L1" s="37" t="s">
        <v>94</v>
      </c>
      <c r="M1" s="37" t="s">
        <v>95</v>
      </c>
      <c r="N1" s="37" t="s">
        <v>96</v>
      </c>
      <c r="O1" s="37" t="s">
        <v>97</v>
      </c>
      <c r="P1" s="37" t="s">
        <v>98</v>
      </c>
      <c r="Q1" s="37" t="s">
        <v>99</v>
      </c>
      <c r="R1" s="37" t="s">
        <v>100</v>
      </c>
      <c r="S1" s="37" t="s">
        <v>101</v>
      </c>
      <c r="T1" s="37" t="s">
        <v>102</v>
      </c>
      <c r="U1" s="37" t="s">
        <v>103</v>
      </c>
      <c r="V1" s="37" t="s">
        <v>104</v>
      </c>
      <c r="W1" s="37" t="s">
        <v>105</v>
      </c>
      <c r="X1" s="37" t="s">
        <v>106</v>
      </c>
      <c r="Y1" s="37" t="s">
        <v>107</v>
      </c>
      <c r="Z1" s="37" t="s">
        <v>417</v>
      </c>
      <c r="AA1" s="37" t="s">
        <v>456</v>
      </c>
      <c r="AB1" s="37" t="s">
        <v>460</v>
      </c>
      <c r="AC1" s="37" t="s">
        <v>464</v>
      </c>
      <c r="AD1" s="37" t="s">
        <v>468</v>
      </c>
      <c r="AE1" s="37" t="s">
        <v>528</v>
      </c>
    </row>
    <row r="2" spans="1:32" ht="15" customHeight="1" thickBot="1" x14ac:dyDescent="0.25">
      <c r="A2" s="17" t="s">
        <v>141</v>
      </c>
      <c r="B2" s="49" t="s">
        <v>142</v>
      </c>
      <c r="C2" s="67"/>
      <c r="D2" s="45"/>
      <c r="E2" s="45"/>
      <c r="F2" s="45"/>
      <c r="G2" s="45"/>
      <c r="H2" s="46"/>
      <c r="I2" s="45"/>
      <c r="J2" s="45"/>
      <c r="K2" s="45"/>
      <c r="L2" s="45"/>
      <c r="M2" s="45"/>
      <c r="N2" s="45"/>
      <c r="O2" s="45"/>
      <c r="P2" s="45"/>
    </row>
    <row r="3" spans="1:32" ht="22.5" customHeight="1" x14ac:dyDescent="0.2">
      <c r="A3" s="44" t="s">
        <v>143</v>
      </c>
      <c r="B3" s="44" t="s">
        <v>144</v>
      </c>
      <c r="C3" s="47">
        <v>517</v>
      </c>
      <c r="D3" s="47">
        <v>1003</v>
      </c>
      <c r="E3" s="47">
        <v>784</v>
      </c>
      <c r="F3" s="47">
        <v>1792</v>
      </c>
      <c r="G3" s="47">
        <v>17</v>
      </c>
      <c r="H3" s="48">
        <v>457</v>
      </c>
      <c r="I3" s="47">
        <v>7338</v>
      </c>
      <c r="J3" s="47">
        <v>4793</v>
      </c>
      <c r="K3" s="47">
        <v>625</v>
      </c>
      <c r="L3" s="47">
        <v>485</v>
      </c>
      <c r="M3" s="47">
        <v>-4878</v>
      </c>
      <c r="N3" s="47">
        <v>-6462</v>
      </c>
      <c r="O3" s="47">
        <v>167</v>
      </c>
      <c r="P3" s="47">
        <v>341</v>
      </c>
      <c r="Q3" s="47">
        <v>-1279</v>
      </c>
      <c r="R3" s="47">
        <v>-3992</v>
      </c>
      <c r="S3" s="47">
        <v>176</v>
      </c>
      <c r="T3" s="47">
        <v>1300</v>
      </c>
      <c r="U3" s="47">
        <v>438</v>
      </c>
      <c r="V3" s="47">
        <v>1350</v>
      </c>
      <c r="W3" s="47">
        <v>668</v>
      </c>
      <c r="X3" s="47">
        <v>747</v>
      </c>
      <c r="Y3" s="47">
        <v>-10433</v>
      </c>
      <c r="Z3" s="47">
        <v>-16278</v>
      </c>
      <c r="AA3" s="47">
        <v>1207</v>
      </c>
      <c r="AB3" s="47">
        <v>3651</v>
      </c>
      <c r="AC3" s="47">
        <v>-624</v>
      </c>
      <c r="AD3" s="47">
        <v>-4438</v>
      </c>
      <c r="AE3" s="53">
        <v>-3173</v>
      </c>
      <c r="AF3" s="194"/>
    </row>
    <row r="4" spans="1:32" ht="10.15" customHeight="1" x14ac:dyDescent="0.2">
      <c r="A4" s="12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>
        <v>0</v>
      </c>
      <c r="AF4" s="194"/>
    </row>
    <row r="5" spans="1:32" ht="22.5" x14ac:dyDescent="0.2">
      <c r="A5" s="49" t="s">
        <v>145</v>
      </c>
      <c r="B5" s="49" t="s">
        <v>146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>
        <v>0</v>
      </c>
      <c r="AF5" s="194"/>
    </row>
    <row r="6" spans="1:32" ht="15" customHeight="1" x14ac:dyDescent="0.2">
      <c r="A6" s="50" t="s">
        <v>421</v>
      </c>
      <c r="B6" s="50" t="s">
        <v>420</v>
      </c>
      <c r="C6" s="47">
        <v>1395</v>
      </c>
      <c r="D6" s="47">
        <v>3016</v>
      </c>
      <c r="E6" s="47">
        <v>4585</v>
      </c>
      <c r="F6" s="47">
        <v>6058</v>
      </c>
      <c r="G6" s="47">
        <v>1532</v>
      </c>
      <c r="H6" s="47">
        <v>3365</v>
      </c>
      <c r="I6" s="47">
        <v>5093</v>
      </c>
      <c r="J6" s="47">
        <v>6800</v>
      </c>
      <c r="K6" s="47">
        <v>1742</v>
      </c>
      <c r="L6" s="47">
        <v>3788</v>
      </c>
      <c r="M6" s="47">
        <v>5698</v>
      </c>
      <c r="N6" s="47">
        <v>7504</v>
      </c>
      <c r="O6" s="47">
        <v>1898</v>
      </c>
      <c r="P6" s="47">
        <v>3676</v>
      </c>
      <c r="Q6" s="47">
        <v>5712</v>
      </c>
      <c r="R6" s="47">
        <v>7286</v>
      </c>
      <c r="S6" s="47">
        <v>1829</v>
      </c>
      <c r="T6" s="47">
        <v>3620</v>
      </c>
      <c r="U6" s="47">
        <v>5444</v>
      </c>
      <c r="V6" s="47">
        <v>7279</v>
      </c>
      <c r="W6" s="47">
        <v>1820</v>
      </c>
      <c r="X6" s="47">
        <v>3793</v>
      </c>
      <c r="Y6" s="47">
        <v>5823</v>
      </c>
      <c r="Z6" s="47">
        <v>7811</v>
      </c>
      <c r="AA6" s="47">
        <v>1945</v>
      </c>
      <c r="AB6" s="47">
        <v>3890</v>
      </c>
      <c r="AC6" s="47">
        <v>5844</v>
      </c>
      <c r="AD6" s="47">
        <v>6661</v>
      </c>
      <c r="AE6" s="53">
        <v>1549</v>
      </c>
      <c r="AF6" s="194"/>
    </row>
    <row r="7" spans="1:32" ht="15" customHeight="1" x14ac:dyDescent="0.2">
      <c r="A7" s="50" t="s">
        <v>492</v>
      </c>
      <c r="B7" s="50" t="s">
        <v>422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1462</v>
      </c>
      <c r="P7" s="47">
        <v>2924</v>
      </c>
      <c r="Q7" s="47">
        <v>4400</v>
      </c>
      <c r="R7" s="47">
        <v>5492</v>
      </c>
      <c r="S7" s="47">
        <v>1444</v>
      </c>
      <c r="T7" s="47">
        <v>2998</v>
      </c>
      <c r="U7" s="47">
        <v>4497</v>
      </c>
      <c r="V7" s="47">
        <v>5995</v>
      </c>
      <c r="W7" s="47">
        <v>1522</v>
      </c>
      <c r="X7" s="47">
        <v>3043</v>
      </c>
      <c r="Y7" s="47">
        <v>4563</v>
      </c>
      <c r="Z7" s="47">
        <v>6482</v>
      </c>
      <c r="AA7" s="47">
        <v>1487</v>
      </c>
      <c r="AB7" s="47">
        <v>2975</v>
      </c>
      <c r="AC7" s="47">
        <v>4462</v>
      </c>
      <c r="AD7" s="47">
        <v>8062</v>
      </c>
      <c r="AE7" s="53">
        <v>1973</v>
      </c>
      <c r="AF7" s="194"/>
    </row>
    <row r="8" spans="1:32" ht="15" customHeight="1" x14ac:dyDescent="0.2">
      <c r="A8" s="50" t="s">
        <v>465</v>
      </c>
      <c r="B8" s="50" t="s">
        <v>147</v>
      </c>
      <c r="C8" s="47">
        <v>34</v>
      </c>
      <c r="D8" s="47">
        <v>48</v>
      </c>
      <c r="E8" s="47">
        <v>49</v>
      </c>
      <c r="F8" s="47">
        <v>50</v>
      </c>
      <c r="G8" s="47">
        <v>2</v>
      </c>
      <c r="H8" s="47">
        <v>0</v>
      </c>
      <c r="I8" s="47">
        <v>44</v>
      </c>
      <c r="J8" s="47">
        <v>178</v>
      </c>
      <c r="K8" s="47">
        <v>54</v>
      </c>
      <c r="L8" s="47">
        <v>88</v>
      </c>
      <c r="M8" s="47">
        <v>305</v>
      </c>
      <c r="N8" s="47">
        <v>565</v>
      </c>
      <c r="O8" s="47">
        <v>4</v>
      </c>
      <c r="P8" s="47">
        <v>4</v>
      </c>
      <c r="Q8" s="47">
        <v>4</v>
      </c>
      <c r="R8" s="47">
        <v>12</v>
      </c>
      <c r="S8" s="47">
        <v>4</v>
      </c>
      <c r="T8" s="47">
        <v>4</v>
      </c>
      <c r="U8" s="47">
        <v>4</v>
      </c>
      <c r="V8" s="47">
        <v>11</v>
      </c>
      <c r="W8" s="47">
        <v>3</v>
      </c>
      <c r="X8" s="47">
        <v>7</v>
      </c>
      <c r="Y8" s="47">
        <v>2</v>
      </c>
      <c r="Z8" s="47">
        <v>10</v>
      </c>
      <c r="AA8" s="47">
        <v>3</v>
      </c>
      <c r="AB8" s="47">
        <v>5</v>
      </c>
      <c r="AC8" s="47">
        <v>8</v>
      </c>
      <c r="AD8" s="47">
        <v>16</v>
      </c>
      <c r="AE8" s="53">
        <v>1</v>
      </c>
      <c r="AF8" s="194"/>
    </row>
    <row r="9" spans="1:32" ht="22.5" x14ac:dyDescent="0.2">
      <c r="A9" s="50" t="s">
        <v>443</v>
      </c>
      <c r="B9" s="50" t="s">
        <v>423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/>
      <c r="N9" s="47">
        <v>0</v>
      </c>
      <c r="O9" s="47">
        <v>0</v>
      </c>
      <c r="P9" s="47">
        <v>64</v>
      </c>
      <c r="Q9" s="47">
        <v>149</v>
      </c>
      <c r="R9" s="47">
        <v>247</v>
      </c>
      <c r="S9" s="47">
        <v>62</v>
      </c>
      <c r="T9" s="47">
        <v>123</v>
      </c>
      <c r="U9" s="47">
        <v>185</v>
      </c>
      <c r="V9" s="47">
        <v>247</v>
      </c>
      <c r="W9" s="47">
        <v>98</v>
      </c>
      <c r="X9" s="47">
        <v>281</v>
      </c>
      <c r="Y9" s="214">
        <v>422</v>
      </c>
      <c r="Z9" s="214">
        <v>562</v>
      </c>
      <c r="AA9" s="214">
        <v>141</v>
      </c>
      <c r="AB9" s="214">
        <v>292</v>
      </c>
      <c r="AC9" s="214">
        <v>443</v>
      </c>
      <c r="AD9" s="214">
        <v>589</v>
      </c>
      <c r="AE9" s="214">
        <v>144</v>
      </c>
      <c r="AF9" s="194"/>
    </row>
    <row r="10" spans="1:32" ht="23.1" customHeight="1" x14ac:dyDescent="0.2">
      <c r="A10" s="50" t="s">
        <v>148</v>
      </c>
      <c r="B10" s="50" t="s">
        <v>424</v>
      </c>
      <c r="C10" s="47">
        <v>41</v>
      </c>
      <c r="D10" s="47">
        <v>314</v>
      </c>
      <c r="E10" s="47">
        <v>88</v>
      </c>
      <c r="F10" s="47">
        <v>559</v>
      </c>
      <c r="G10" s="47">
        <v>43</v>
      </c>
      <c r="H10" s="47">
        <v>42</v>
      </c>
      <c r="I10" s="47">
        <v>0</v>
      </c>
      <c r="J10" s="47">
        <v>41</v>
      </c>
      <c r="K10" s="47">
        <v>26</v>
      </c>
      <c r="L10" s="47">
        <v>120</v>
      </c>
      <c r="M10" s="47">
        <v>35</v>
      </c>
      <c r="N10" s="47">
        <v>52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68</v>
      </c>
      <c r="AA10" s="47">
        <v>0</v>
      </c>
      <c r="AB10" s="47">
        <v>0</v>
      </c>
      <c r="AC10" s="47">
        <v>0</v>
      </c>
      <c r="AD10" s="53">
        <v>5</v>
      </c>
      <c r="AE10" s="53">
        <v>9</v>
      </c>
      <c r="AF10" s="194"/>
    </row>
    <row r="11" spans="1:32" ht="23.1" customHeight="1" x14ac:dyDescent="0.2">
      <c r="A11" s="50" t="s">
        <v>149</v>
      </c>
      <c r="B11" s="50" t="s">
        <v>150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-900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53">
        <v>0</v>
      </c>
      <c r="AF11" s="194"/>
    </row>
    <row r="12" spans="1:32" ht="15" customHeight="1" x14ac:dyDescent="0.2">
      <c r="A12" s="50" t="s">
        <v>151</v>
      </c>
      <c r="B12" s="50" t="s">
        <v>152</v>
      </c>
      <c r="C12" s="47">
        <v>0</v>
      </c>
      <c r="D12" s="47">
        <v>0</v>
      </c>
      <c r="E12" s="47">
        <v>-435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51">
        <v>0</v>
      </c>
      <c r="L12" s="51">
        <v>0</v>
      </c>
      <c r="M12" s="47"/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53">
        <v>0</v>
      </c>
      <c r="AF12" s="194"/>
    </row>
    <row r="13" spans="1:32" ht="15" customHeight="1" x14ac:dyDescent="0.2">
      <c r="A13" s="50" t="s">
        <v>153</v>
      </c>
      <c r="B13" s="50" t="s">
        <v>441</v>
      </c>
      <c r="C13" s="47">
        <v>0</v>
      </c>
      <c r="D13" s="47">
        <v>0</v>
      </c>
      <c r="E13" s="47">
        <v>0</v>
      </c>
      <c r="F13" s="47">
        <v>227</v>
      </c>
      <c r="G13" s="47">
        <v>0</v>
      </c>
      <c r="H13" s="47">
        <v>0</v>
      </c>
      <c r="I13" s="47">
        <v>133</v>
      </c>
      <c r="J13" s="47">
        <v>-2</v>
      </c>
      <c r="K13" s="51">
        <v>0</v>
      </c>
      <c r="L13" s="51">
        <v>0</v>
      </c>
      <c r="M13" s="47">
        <v>-59</v>
      </c>
      <c r="N13" s="47">
        <v>-15</v>
      </c>
      <c r="O13" s="47">
        <v>0</v>
      </c>
      <c r="P13" s="47">
        <v>0</v>
      </c>
      <c r="Q13" s="47">
        <v>-56</v>
      </c>
      <c r="R13" s="47">
        <v>16</v>
      </c>
      <c r="S13" s="47">
        <v>-12</v>
      </c>
      <c r="T13" s="47">
        <v>-12</v>
      </c>
      <c r="U13" s="47">
        <v>-12</v>
      </c>
      <c r="V13" s="47">
        <v>21</v>
      </c>
      <c r="W13" s="47">
        <v>-12</v>
      </c>
      <c r="X13" s="47">
        <v>-22</v>
      </c>
      <c r="Y13" s="47">
        <v>-35</v>
      </c>
      <c r="Z13" s="214">
        <v>72</v>
      </c>
      <c r="AA13" s="47">
        <v>-30</v>
      </c>
      <c r="AB13" s="47">
        <v>-81</v>
      </c>
      <c r="AC13" s="47">
        <v>-56</v>
      </c>
      <c r="AD13" s="47">
        <v>-297</v>
      </c>
      <c r="AE13" s="53">
        <v>-17</v>
      </c>
      <c r="AF13" s="194"/>
    </row>
    <row r="14" spans="1:32" ht="15" customHeight="1" x14ac:dyDescent="0.2">
      <c r="A14" s="39" t="s">
        <v>154</v>
      </c>
      <c r="B14" s="50" t="s">
        <v>442</v>
      </c>
      <c r="C14" s="47">
        <v>-22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-162</v>
      </c>
      <c r="M14" s="51">
        <v>-162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53">
        <v>0</v>
      </c>
      <c r="AF14" s="194"/>
    </row>
    <row r="15" spans="1:32" ht="15" customHeight="1" x14ac:dyDescent="0.2">
      <c r="A15" s="39" t="s">
        <v>155</v>
      </c>
      <c r="B15" s="12" t="s">
        <v>156</v>
      </c>
      <c r="C15" s="47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2">
        <v>-2062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53">
        <v>0</v>
      </c>
      <c r="AF15" s="194"/>
    </row>
    <row r="16" spans="1:32" ht="20.65" customHeight="1" x14ac:dyDescent="0.2">
      <c r="A16" s="39" t="s">
        <v>157</v>
      </c>
      <c r="B16" s="12" t="s">
        <v>158</v>
      </c>
      <c r="C16" s="47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v>229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53">
        <v>0</v>
      </c>
      <c r="AF16" s="194"/>
    </row>
    <row r="17" spans="1:32" ht="15" customHeight="1" x14ac:dyDescent="0.2">
      <c r="A17" s="39" t="s">
        <v>493</v>
      </c>
      <c r="B17" s="50" t="s">
        <v>494</v>
      </c>
      <c r="C17" s="53">
        <v>0</v>
      </c>
      <c r="D17" s="213">
        <v>0</v>
      </c>
      <c r="E17" s="213"/>
      <c r="F17" s="53">
        <v>10</v>
      </c>
      <c r="G17" s="5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40">
        <v>31</v>
      </c>
      <c r="O17" s="53">
        <v>0</v>
      </c>
      <c r="P17" s="53">
        <v>0</v>
      </c>
      <c r="Q17" s="53">
        <v>0</v>
      </c>
      <c r="R17" s="53">
        <v>182</v>
      </c>
      <c r="S17" s="53">
        <v>0</v>
      </c>
      <c r="T17" s="53">
        <v>0</v>
      </c>
      <c r="U17" s="53">
        <v>0</v>
      </c>
      <c r="V17" s="53">
        <v>237</v>
      </c>
      <c r="W17" s="53">
        <v>0</v>
      </c>
      <c r="X17" s="53">
        <v>0</v>
      </c>
      <c r="Y17" s="53">
        <v>0</v>
      </c>
      <c r="Z17" s="53">
        <v>2557</v>
      </c>
      <c r="AA17" s="53">
        <v>0</v>
      </c>
      <c r="AB17" s="53">
        <v>0</v>
      </c>
      <c r="AC17" s="53">
        <f>169+155</f>
        <v>324</v>
      </c>
      <c r="AD17" s="53">
        <v>202</v>
      </c>
      <c r="AE17" s="53">
        <v>0</v>
      </c>
      <c r="AF17" s="194"/>
    </row>
    <row r="18" spans="1:32" ht="15" customHeight="1" x14ac:dyDescent="0.2">
      <c r="A18" s="39" t="s">
        <v>159</v>
      </c>
      <c r="B18" s="50" t="s">
        <v>160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2073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53">
        <v>0</v>
      </c>
      <c r="AF18" s="194"/>
    </row>
    <row r="19" spans="1:32" ht="15" customHeight="1" x14ac:dyDescent="0.2">
      <c r="A19" s="39" t="s">
        <v>425</v>
      </c>
      <c r="B19" s="50" t="s">
        <v>426</v>
      </c>
      <c r="C19" s="47">
        <v>40</v>
      </c>
      <c r="D19" s="47">
        <v>260</v>
      </c>
      <c r="E19" s="47">
        <v>403</v>
      </c>
      <c r="F19" s="47">
        <v>1266</v>
      </c>
      <c r="G19" s="47">
        <v>0</v>
      </c>
      <c r="H19" s="47">
        <v>0</v>
      </c>
      <c r="I19" s="47">
        <v>318</v>
      </c>
      <c r="J19" s="47">
        <v>1102</v>
      </c>
      <c r="K19" s="47">
        <v>74</v>
      </c>
      <c r="L19" s="47">
        <v>278</v>
      </c>
      <c r="M19" s="47">
        <v>971</v>
      </c>
      <c r="N19" s="52">
        <v>1590</v>
      </c>
      <c r="O19" s="47">
        <v>314</v>
      </c>
      <c r="P19" s="47">
        <v>781</v>
      </c>
      <c r="Q19" s="47">
        <v>1182</v>
      </c>
      <c r="R19" s="47">
        <v>1861</v>
      </c>
      <c r="S19" s="47">
        <v>223</v>
      </c>
      <c r="T19" s="47">
        <v>857</v>
      </c>
      <c r="U19" s="47">
        <v>1416</v>
      </c>
      <c r="V19" s="47">
        <v>2063</v>
      </c>
      <c r="W19" s="47">
        <v>303</v>
      </c>
      <c r="X19" s="47">
        <v>849</v>
      </c>
      <c r="Y19" s="53">
        <v>1377</v>
      </c>
      <c r="Z19" s="47">
        <v>4756</v>
      </c>
      <c r="AA19" s="47">
        <v>465</v>
      </c>
      <c r="AB19" s="47">
        <v>1251</v>
      </c>
      <c r="AC19" s="47">
        <v>1661</v>
      </c>
      <c r="AD19" s="47">
        <v>2150</v>
      </c>
      <c r="AE19" s="53">
        <v>165</v>
      </c>
      <c r="AF19" s="194"/>
    </row>
    <row r="20" spans="1:32" ht="15" customHeight="1" x14ac:dyDescent="0.2">
      <c r="A20" s="39" t="s">
        <v>161</v>
      </c>
      <c r="B20" s="50" t="s">
        <v>162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53">
        <v>0</v>
      </c>
      <c r="AF20" s="194"/>
    </row>
    <row r="21" spans="1:32" x14ac:dyDescent="0.2">
      <c r="A21" s="39" t="s">
        <v>495</v>
      </c>
      <c r="B21" s="50" t="s">
        <v>496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-200</v>
      </c>
      <c r="W21" s="47">
        <v>0</v>
      </c>
      <c r="X21" s="47">
        <v>0</v>
      </c>
      <c r="Y21" s="47">
        <v>0</v>
      </c>
      <c r="Z21" s="53">
        <v>287</v>
      </c>
      <c r="AA21" s="53">
        <v>0</v>
      </c>
      <c r="AB21" s="53">
        <v>0</v>
      </c>
      <c r="AC21" s="53">
        <v>0</v>
      </c>
      <c r="AD21" s="53">
        <v>-2</v>
      </c>
      <c r="AE21" s="53">
        <v>0</v>
      </c>
      <c r="AF21" s="194"/>
    </row>
    <row r="22" spans="1:32" ht="15" customHeight="1" x14ac:dyDescent="0.2">
      <c r="A22" s="39" t="s">
        <v>163</v>
      </c>
      <c r="B22" s="50" t="s">
        <v>164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-521</v>
      </c>
      <c r="O22" s="47">
        <v>0</v>
      </c>
      <c r="P22" s="47">
        <v>0</v>
      </c>
      <c r="Q22" s="47">
        <v>0</v>
      </c>
      <c r="R22" s="47">
        <v>-616</v>
      </c>
      <c r="S22" s="47">
        <v>86</v>
      </c>
      <c r="T22" s="47">
        <v>0</v>
      </c>
      <c r="U22" s="47">
        <v>0</v>
      </c>
      <c r="V22" s="47">
        <v>-349</v>
      </c>
      <c r="W22" s="47">
        <v>-5</v>
      </c>
      <c r="X22" s="47">
        <v>-176</v>
      </c>
      <c r="Y22" s="47">
        <v>-267</v>
      </c>
      <c r="Z22" s="47">
        <v>-349</v>
      </c>
      <c r="AA22" s="47">
        <v>-81</v>
      </c>
      <c r="AB22" s="47">
        <v>-154</v>
      </c>
      <c r="AC22" s="47">
        <v>-199</v>
      </c>
      <c r="AD22" s="47">
        <v>-40</v>
      </c>
      <c r="AE22" s="53">
        <v>-15</v>
      </c>
      <c r="AF22" s="194"/>
    </row>
    <row r="23" spans="1:32" ht="15" customHeight="1" x14ac:dyDescent="0.2">
      <c r="A23" s="39" t="s">
        <v>165</v>
      </c>
      <c r="B23" s="50" t="s">
        <v>166</v>
      </c>
      <c r="C23" s="47">
        <v>389</v>
      </c>
      <c r="D23" s="47">
        <v>710</v>
      </c>
      <c r="E23" s="47">
        <v>1428</v>
      </c>
      <c r="F23" s="47">
        <v>2098</v>
      </c>
      <c r="G23" s="47">
        <v>251</v>
      </c>
      <c r="H23" s="47">
        <v>552</v>
      </c>
      <c r="I23" s="47">
        <v>1095</v>
      </c>
      <c r="J23" s="47">
        <v>1904</v>
      </c>
      <c r="K23" s="47">
        <v>364</v>
      </c>
      <c r="L23" s="47">
        <v>966</v>
      </c>
      <c r="M23" s="47">
        <v>1314</v>
      </c>
      <c r="N23" s="52">
        <v>2295</v>
      </c>
      <c r="O23" s="47">
        <v>534</v>
      </c>
      <c r="P23" s="47">
        <v>1068</v>
      </c>
      <c r="Q23" s="47">
        <v>1637</v>
      </c>
      <c r="R23" s="47">
        <v>2907</v>
      </c>
      <c r="S23" s="47">
        <v>704</v>
      </c>
      <c r="T23" s="47">
        <v>1682</v>
      </c>
      <c r="U23" s="47">
        <v>2559</v>
      </c>
      <c r="V23" s="47">
        <v>3798</v>
      </c>
      <c r="W23" s="47">
        <v>906</v>
      </c>
      <c r="X23" s="47">
        <v>1816</v>
      </c>
      <c r="Y23" s="47">
        <v>2811</v>
      </c>
      <c r="Z23" s="47">
        <v>3892</v>
      </c>
      <c r="AA23" s="47">
        <v>1037</v>
      </c>
      <c r="AB23" s="47">
        <v>2135</v>
      </c>
      <c r="AC23" s="47">
        <v>3342</v>
      </c>
      <c r="AD23" s="47">
        <v>4815</v>
      </c>
      <c r="AE23" s="53">
        <v>1618</v>
      </c>
      <c r="AF23" s="194"/>
    </row>
    <row r="24" spans="1:32" ht="15" customHeight="1" x14ac:dyDescent="0.2">
      <c r="A24" s="39" t="s">
        <v>427</v>
      </c>
      <c r="B24" s="50" t="s">
        <v>428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335</v>
      </c>
      <c r="P24" s="47">
        <v>670</v>
      </c>
      <c r="Q24" s="47">
        <v>1011</v>
      </c>
      <c r="R24" s="47">
        <v>2093</v>
      </c>
      <c r="S24" s="47">
        <v>564</v>
      </c>
      <c r="T24" s="47">
        <v>1151</v>
      </c>
      <c r="U24" s="47">
        <v>1726</v>
      </c>
      <c r="V24" s="47">
        <v>1748</v>
      </c>
      <c r="W24" s="47">
        <v>528</v>
      </c>
      <c r="X24" s="47">
        <v>1057</v>
      </c>
      <c r="Y24" s="47">
        <v>1585</v>
      </c>
      <c r="Z24" s="47">
        <v>2567</v>
      </c>
      <c r="AA24" s="47">
        <v>642</v>
      </c>
      <c r="AB24" s="47">
        <v>1283</v>
      </c>
      <c r="AC24" s="47">
        <v>1925</v>
      </c>
      <c r="AD24" s="47">
        <v>2722</v>
      </c>
      <c r="AE24" s="53">
        <v>659</v>
      </c>
      <c r="AF24" s="194"/>
    </row>
    <row r="25" spans="1:32" ht="15" customHeight="1" x14ac:dyDescent="0.2">
      <c r="A25" s="39" t="s">
        <v>167</v>
      </c>
      <c r="B25" s="50" t="s">
        <v>168</v>
      </c>
      <c r="C25" s="47"/>
      <c r="D25" s="47">
        <v>0</v>
      </c>
      <c r="E25" s="47">
        <v>0</v>
      </c>
      <c r="F25" s="47">
        <v>-184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53">
        <v>0</v>
      </c>
      <c r="AF25" s="194"/>
    </row>
    <row r="26" spans="1:32" ht="22.5" x14ac:dyDescent="0.2">
      <c r="A26" s="39" t="s">
        <v>169</v>
      </c>
      <c r="B26" s="50" t="s">
        <v>170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-1898</v>
      </c>
      <c r="L26" s="47">
        <v>-1828</v>
      </c>
      <c r="M26" s="47">
        <v>-1828</v>
      </c>
      <c r="N26" s="47">
        <v>109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-393</v>
      </c>
      <c r="AE26" s="53">
        <v>0</v>
      </c>
      <c r="AF26" s="194"/>
    </row>
    <row r="27" spans="1:32" ht="22.5" x14ac:dyDescent="0.2">
      <c r="A27" s="39" t="s">
        <v>171</v>
      </c>
      <c r="B27" s="50" t="s">
        <v>172</v>
      </c>
      <c r="C27" s="47">
        <v>0</v>
      </c>
      <c r="D27" s="47">
        <v>0</v>
      </c>
      <c r="E27" s="47">
        <v>149</v>
      </c>
      <c r="F27" s="47">
        <v>868</v>
      </c>
      <c r="G27" s="47">
        <v>280</v>
      </c>
      <c r="H27" s="47">
        <v>0</v>
      </c>
      <c r="I27" s="47">
        <v>-6392</v>
      </c>
      <c r="J27" s="47">
        <v>-4159</v>
      </c>
      <c r="K27" s="47">
        <v>423</v>
      </c>
      <c r="L27" s="47">
        <v>943</v>
      </c>
      <c r="M27" s="47">
        <v>5334</v>
      </c>
      <c r="N27" s="47">
        <v>5262</v>
      </c>
      <c r="O27" s="47">
        <v>-576</v>
      </c>
      <c r="P27" s="47">
        <v>-1802</v>
      </c>
      <c r="Q27" s="47">
        <v>-1564</v>
      </c>
      <c r="R27" s="47">
        <v>-3082</v>
      </c>
      <c r="S27" s="47">
        <v>-571</v>
      </c>
      <c r="T27" s="47">
        <v>-3318</v>
      </c>
      <c r="U27" s="47">
        <v>-4179</v>
      </c>
      <c r="V27" s="47">
        <v>-5175</v>
      </c>
      <c r="W27" s="47">
        <v>-1043</v>
      </c>
      <c r="X27" s="47">
        <v>-2697</v>
      </c>
      <c r="Y27" s="47">
        <v>5850</v>
      </c>
      <c r="Z27" s="47">
        <v>5928</v>
      </c>
      <c r="AA27" s="47">
        <v>-2855</v>
      </c>
      <c r="AB27" s="47">
        <v>-6193</v>
      </c>
      <c r="AC27" s="47">
        <v>-4090</v>
      </c>
      <c r="AD27" s="47">
        <v>-2701</v>
      </c>
      <c r="AE27" s="53">
        <v>691</v>
      </c>
      <c r="AF27" s="194"/>
    </row>
    <row r="28" spans="1:32" ht="15" customHeight="1" x14ac:dyDescent="0.2">
      <c r="A28" s="39" t="s">
        <v>429</v>
      </c>
      <c r="B28" s="50" t="s">
        <v>430</v>
      </c>
      <c r="C28" s="47">
        <v>131</v>
      </c>
      <c r="D28" s="47">
        <v>-302</v>
      </c>
      <c r="E28" s="47">
        <v>-355</v>
      </c>
      <c r="F28" s="47">
        <v>-663</v>
      </c>
      <c r="G28" s="47">
        <v>-556</v>
      </c>
      <c r="H28" s="47">
        <v>-569</v>
      </c>
      <c r="I28" s="47">
        <v>-735</v>
      </c>
      <c r="J28" s="47">
        <v>-623</v>
      </c>
      <c r="K28" s="47">
        <v>-141</v>
      </c>
      <c r="L28" s="47">
        <v>-353</v>
      </c>
      <c r="M28" s="47">
        <v>-371</v>
      </c>
      <c r="N28" s="47">
        <v>-484</v>
      </c>
      <c r="O28" s="47">
        <v>-134</v>
      </c>
      <c r="P28" s="47">
        <v>-194</v>
      </c>
      <c r="Q28" s="47">
        <v>-326</v>
      </c>
      <c r="R28" s="47">
        <v>-442</v>
      </c>
      <c r="S28" s="47">
        <v>-132</v>
      </c>
      <c r="T28" s="47">
        <v>-188</v>
      </c>
      <c r="U28" s="47">
        <v>-313</v>
      </c>
      <c r="V28" s="47">
        <v>-466</v>
      </c>
      <c r="W28" s="47">
        <v>-96</v>
      </c>
      <c r="X28" s="47">
        <v>-258</v>
      </c>
      <c r="Y28" s="47">
        <v>-402</v>
      </c>
      <c r="Z28" s="47">
        <v>-523</v>
      </c>
      <c r="AA28" s="47">
        <v>-103</v>
      </c>
      <c r="AB28" s="47">
        <v>-199</v>
      </c>
      <c r="AC28" s="47">
        <v>-353</v>
      </c>
      <c r="AD28" s="47">
        <v>-473</v>
      </c>
      <c r="AE28" s="53">
        <v>-125</v>
      </c>
      <c r="AF28" s="194"/>
    </row>
    <row r="29" spans="1:32" ht="15" customHeight="1" x14ac:dyDescent="0.2">
      <c r="A29" s="70" t="s">
        <v>173</v>
      </c>
      <c r="B29" s="49" t="s">
        <v>174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3">
        <v>0</v>
      </c>
      <c r="AF29" s="194"/>
    </row>
    <row r="30" spans="1:32" ht="15" customHeight="1" x14ac:dyDescent="0.2">
      <c r="A30" s="39" t="s">
        <v>175</v>
      </c>
      <c r="B30" s="50" t="s">
        <v>176</v>
      </c>
      <c r="C30" s="47">
        <v>-1218</v>
      </c>
      <c r="D30" s="47">
        <v>-5977</v>
      </c>
      <c r="E30" s="47">
        <v>-688</v>
      </c>
      <c r="F30" s="47">
        <v>-2245</v>
      </c>
      <c r="G30" s="53">
        <v>-4776</v>
      </c>
      <c r="H30" s="47">
        <v>-13000</v>
      </c>
      <c r="I30" s="47">
        <v>444</v>
      </c>
      <c r="J30" s="47">
        <v>-6568</v>
      </c>
      <c r="K30" s="47">
        <v>-3830</v>
      </c>
      <c r="L30" s="47">
        <v>-15915</v>
      </c>
      <c r="M30" s="47">
        <v>-11237</v>
      </c>
      <c r="N30" s="47">
        <v>-10640</v>
      </c>
      <c r="O30" s="47">
        <v>-5488</v>
      </c>
      <c r="P30" s="47">
        <v>-19466</v>
      </c>
      <c r="Q30" s="47">
        <v>-8021</v>
      </c>
      <c r="R30" s="47">
        <v>2570</v>
      </c>
      <c r="S30" s="47">
        <v>-6530</v>
      </c>
      <c r="T30" s="47">
        <v>-19078</v>
      </c>
      <c r="U30" s="47">
        <v>6169</v>
      </c>
      <c r="V30" s="47">
        <v>3856</v>
      </c>
      <c r="W30" s="47">
        <v>-6544</v>
      </c>
      <c r="X30" s="47">
        <v>-18470</v>
      </c>
      <c r="Y30" s="47">
        <v>-4363</v>
      </c>
      <c r="Z30" s="47">
        <v>-9347</v>
      </c>
      <c r="AA30" s="47">
        <v>-6351</v>
      </c>
      <c r="AB30" s="47">
        <v>-18790</v>
      </c>
      <c r="AC30" s="47">
        <v>4840</v>
      </c>
      <c r="AD30" s="47">
        <v>1529</v>
      </c>
      <c r="AE30" s="53">
        <v>-5487</v>
      </c>
      <c r="AF30" s="194"/>
    </row>
    <row r="31" spans="1:32" ht="22.5" customHeight="1" x14ac:dyDescent="0.2">
      <c r="A31" s="39" t="s">
        <v>177</v>
      </c>
      <c r="B31" s="50" t="s">
        <v>178</v>
      </c>
      <c r="C31" s="47">
        <v>-1694</v>
      </c>
      <c r="D31" s="47">
        <v>-181</v>
      </c>
      <c r="E31" s="47">
        <v>-7934</v>
      </c>
      <c r="F31" s="47">
        <v>-1289</v>
      </c>
      <c r="G31" s="47">
        <v>1760</v>
      </c>
      <c r="H31" s="47">
        <v>5621</v>
      </c>
      <c r="I31" s="47">
        <v>-1640</v>
      </c>
      <c r="J31" s="47">
        <v>3468</v>
      </c>
      <c r="K31" s="47">
        <v>-1453</v>
      </c>
      <c r="L31" s="47">
        <v>-4321</v>
      </c>
      <c r="M31" s="47">
        <v>-12420</v>
      </c>
      <c r="N31" s="47">
        <v>-2535</v>
      </c>
      <c r="O31" s="47">
        <v>-300</v>
      </c>
      <c r="P31" s="47">
        <v>-3528</v>
      </c>
      <c r="Q31" s="47">
        <v>-6690</v>
      </c>
      <c r="R31" s="47">
        <v>-1453</v>
      </c>
      <c r="S31" s="47">
        <v>-4346</v>
      </c>
      <c r="T31" s="47">
        <v>-5447</v>
      </c>
      <c r="U31" s="53">
        <v>-15166</v>
      </c>
      <c r="V31" s="47">
        <v>-784</v>
      </c>
      <c r="W31" s="47">
        <v>-3803</v>
      </c>
      <c r="X31" s="53">
        <v>-5740</v>
      </c>
      <c r="Y31" s="47">
        <v>-12155</v>
      </c>
      <c r="Z31" s="47">
        <v>2616</v>
      </c>
      <c r="AA31" s="47">
        <v>-5242</v>
      </c>
      <c r="AB31" s="47">
        <v>-4047</v>
      </c>
      <c r="AC31" s="47">
        <v>-16780</v>
      </c>
      <c r="AD31" s="47">
        <v>-1031</v>
      </c>
      <c r="AE31" s="53">
        <v>-3155</v>
      </c>
      <c r="AF31" s="194"/>
    </row>
    <row r="32" spans="1:32" ht="15" customHeight="1" x14ac:dyDescent="0.2">
      <c r="A32" s="39" t="s">
        <v>179</v>
      </c>
      <c r="B32" s="50" t="s">
        <v>180</v>
      </c>
      <c r="C32" s="47">
        <v>1722</v>
      </c>
      <c r="D32" s="47">
        <v>3603</v>
      </c>
      <c r="E32" s="47">
        <v>-1158</v>
      </c>
      <c r="F32" s="47">
        <v>-7567</v>
      </c>
      <c r="G32" s="47">
        <v>4125</v>
      </c>
      <c r="H32" s="47">
        <v>7500</v>
      </c>
      <c r="I32" s="47">
        <v>-9721</v>
      </c>
      <c r="J32" s="47">
        <v>-6675</v>
      </c>
      <c r="K32" s="47">
        <v>3917</v>
      </c>
      <c r="L32" s="47">
        <v>8485</v>
      </c>
      <c r="M32" s="47">
        <v>-2335</v>
      </c>
      <c r="N32" s="47">
        <v>-3918</v>
      </c>
      <c r="O32" s="47">
        <v>4910</v>
      </c>
      <c r="P32" s="47">
        <v>12294</v>
      </c>
      <c r="Q32" s="47">
        <v>-5048</v>
      </c>
      <c r="R32" s="47">
        <v>-2111</v>
      </c>
      <c r="S32" s="47">
        <v>4354</v>
      </c>
      <c r="T32" s="47">
        <v>12384</v>
      </c>
      <c r="U32" s="53">
        <v>-6084</v>
      </c>
      <c r="V32" s="47">
        <v>-2425</v>
      </c>
      <c r="W32" s="47">
        <v>6728</v>
      </c>
      <c r="X32" s="47">
        <v>12341</v>
      </c>
      <c r="Y32" s="47">
        <v>-1012</v>
      </c>
      <c r="Z32" s="47">
        <v>1296</v>
      </c>
      <c r="AA32" s="47">
        <v>4947</v>
      </c>
      <c r="AB32" s="47">
        <v>10365</v>
      </c>
      <c r="AC32" s="47">
        <v>-17214</v>
      </c>
      <c r="AD32" s="47">
        <v>-13293</v>
      </c>
      <c r="AE32" s="53">
        <v>7364</v>
      </c>
      <c r="AF32" s="194"/>
    </row>
    <row r="33" spans="1:32" ht="22.5" customHeight="1" thickBot="1" x14ac:dyDescent="0.25">
      <c r="A33" s="39" t="s">
        <v>181</v>
      </c>
      <c r="B33" s="50" t="s">
        <v>182</v>
      </c>
      <c r="C33" s="54">
        <v>-3075</v>
      </c>
      <c r="D33" s="54">
        <v>-228</v>
      </c>
      <c r="E33" s="54">
        <v>6831</v>
      </c>
      <c r="F33" s="54">
        <v>1723</v>
      </c>
      <c r="G33" s="54">
        <v>-1262</v>
      </c>
      <c r="H33" s="54">
        <v>3037</v>
      </c>
      <c r="I33" s="54">
        <v>8114</v>
      </c>
      <c r="J33" s="54">
        <v>5908</v>
      </c>
      <c r="K33" s="54">
        <v>-2721</v>
      </c>
      <c r="L33" s="54">
        <v>3838</v>
      </c>
      <c r="M33" s="54">
        <v>10322</v>
      </c>
      <c r="N33" s="54">
        <v>-739</v>
      </c>
      <c r="O33" s="54">
        <v>-3605</v>
      </c>
      <c r="P33" s="54">
        <v>6080</v>
      </c>
      <c r="Q33" s="54">
        <v>11522</v>
      </c>
      <c r="R33" s="54">
        <v>-3244</v>
      </c>
      <c r="S33" s="54">
        <v>390</v>
      </c>
      <c r="T33" s="54">
        <v>10065</v>
      </c>
      <c r="U33" s="211">
        <v>13284</v>
      </c>
      <c r="V33" s="54">
        <v>1912</v>
      </c>
      <c r="W33" s="54">
        <v>-771</v>
      </c>
      <c r="X33" s="54">
        <v>8420</v>
      </c>
      <c r="Y33" s="54">
        <v>10327</v>
      </c>
      <c r="Z33" s="54">
        <v>4386</v>
      </c>
      <c r="AA33" s="54">
        <v>2516</v>
      </c>
      <c r="AB33" s="54">
        <v>6153</v>
      </c>
      <c r="AC33" s="54">
        <v>12966</v>
      </c>
      <c r="AD33" s="54">
        <v>4140</v>
      </c>
      <c r="AE33" s="211">
        <v>-2182</v>
      </c>
      <c r="AF33" s="194"/>
    </row>
    <row r="34" spans="1:32" ht="15" customHeight="1" x14ac:dyDescent="0.2">
      <c r="A34" s="12"/>
      <c r="B34" s="50"/>
      <c r="C34" s="47">
        <v>-1740</v>
      </c>
      <c r="D34" s="47">
        <v>2266</v>
      </c>
      <c r="E34" s="47">
        <v>3747</v>
      </c>
      <c r="F34" s="47">
        <v>2703</v>
      </c>
      <c r="G34" s="47">
        <v>1416</v>
      </c>
      <c r="H34" s="47">
        <v>7005</v>
      </c>
      <c r="I34" s="47">
        <v>4091</v>
      </c>
      <c r="J34" s="47">
        <v>6167</v>
      </c>
      <c r="K34" s="47">
        <v>-2818</v>
      </c>
      <c r="L34" s="47">
        <v>-3588</v>
      </c>
      <c r="M34" s="47">
        <v>-9311</v>
      </c>
      <c r="N34" s="47">
        <v>-9739</v>
      </c>
      <c r="O34" s="47">
        <v>-479</v>
      </c>
      <c r="P34" s="47">
        <v>2911</v>
      </c>
      <c r="Q34" s="47">
        <v>2633</v>
      </c>
      <c r="R34" s="47">
        <v>9799</v>
      </c>
      <c r="S34" s="47">
        <v>-1754</v>
      </c>
      <c r="T34" s="47">
        <v>6141</v>
      </c>
      <c r="U34" s="53">
        <v>9968</v>
      </c>
      <c r="V34" s="47">
        <v>18218</v>
      </c>
      <c r="W34" s="47">
        <v>302</v>
      </c>
      <c r="X34" s="47">
        <v>4991</v>
      </c>
      <c r="Y34" s="47">
        <v>5667</v>
      </c>
      <c r="Z34" s="47">
        <v>16793</v>
      </c>
      <c r="AA34" s="47">
        <v>-272</v>
      </c>
      <c r="AB34" s="53">
        <v>2536</v>
      </c>
      <c r="AC34" s="53">
        <f>+SUM(AC2:AC33)</f>
        <v>-3501</v>
      </c>
      <c r="AD34" s="53">
        <f>+SUM(AD2:AD33)</f>
        <v>8223</v>
      </c>
      <c r="AE34" s="53">
        <f>+SUM(AE2:AE33)</f>
        <v>19</v>
      </c>
      <c r="AF34" s="194"/>
    </row>
    <row r="35" spans="1:32" ht="15" customHeight="1" thickBot="1" x14ac:dyDescent="0.25">
      <c r="A35" s="50" t="s">
        <v>183</v>
      </c>
      <c r="B35" s="50" t="s">
        <v>431</v>
      </c>
      <c r="C35" s="54">
        <v>-283</v>
      </c>
      <c r="D35" s="54">
        <v>-522</v>
      </c>
      <c r="E35" s="54">
        <v>-1164</v>
      </c>
      <c r="F35" s="54">
        <v>-1897</v>
      </c>
      <c r="G35" s="54">
        <v>-251</v>
      </c>
      <c r="H35" s="54">
        <v>-544</v>
      </c>
      <c r="I35" s="54">
        <v>-1095</v>
      </c>
      <c r="J35" s="54">
        <v>-1802</v>
      </c>
      <c r="K35" s="54">
        <v>-344</v>
      </c>
      <c r="L35" s="54">
        <v>-946</v>
      </c>
      <c r="M35" s="54">
        <v>-1294</v>
      </c>
      <c r="N35" s="54">
        <v>-1747</v>
      </c>
      <c r="O35" s="54">
        <v>-534</v>
      </c>
      <c r="P35" s="54">
        <v>-1068</v>
      </c>
      <c r="Q35" s="54">
        <v>-1637</v>
      </c>
      <c r="R35" s="54">
        <v>-4384</v>
      </c>
      <c r="S35" s="54">
        <v>-415</v>
      </c>
      <c r="T35" s="54">
        <v>-1307</v>
      </c>
      <c r="U35" s="211">
        <v>-2184</v>
      </c>
      <c r="V35" s="54">
        <v>-4846</v>
      </c>
      <c r="W35" s="54">
        <v>-527</v>
      </c>
      <c r="X35" s="54">
        <v>-1048</v>
      </c>
      <c r="Y35" s="54">
        <v>-1518</v>
      </c>
      <c r="Z35" s="54">
        <v>-5863</v>
      </c>
      <c r="AA35" s="54">
        <v>-654</v>
      </c>
      <c r="AB35" s="211">
        <v>-1369</v>
      </c>
      <c r="AC35" s="211">
        <v>-1994</v>
      </c>
      <c r="AD35" s="211">
        <v>-7532</v>
      </c>
      <c r="AE35" s="211">
        <v>-1958</v>
      </c>
      <c r="AF35" s="194"/>
    </row>
    <row r="36" spans="1:32" ht="15" customHeight="1" x14ac:dyDescent="0.2">
      <c r="A36" s="44" t="s">
        <v>184</v>
      </c>
      <c r="B36" s="44" t="s">
        <v>185</v>
      </c>
      <c r="C36" s="47">
        <v>-2023</v>
      </c>
      <c r="D36" s="47">
        <v>1744</v>
      </c>
      <c r="E36" s="47">
        <v>2583</v>
      </c>
      <c r="F36" s="47">
        <v>806</v>
      </c>
      <c r="G36" s="47">
        <v>1165</v>
      </c>
      <c r="H36" s="47">
        <v>6461</v>
      </c>
      <c r="I36" s="47">
        <v>2996</v>
      </c>
      <c r="J36" s="47">
        <v>4365</v>
      </c>
      <c r="K36" s="47">
        <v>-3162</v>
      </c>
      <c r="L36" s="47">
        <v>-4534</v>
      </c>
      <c r="M36" s="47">
        <v>-10605</v>
      </c>
      <c r="N36" s="47">
        <v>-11486</v>
      </c>
      <c r="O36" s="47">
        <v>-1013</v>
      </c>
      <c r="P36" s="47">
        <v>1843</v>
      </c>
      <c r="Q36" s="47">
        <v>996</v>
      </c>
      <c r="R36" s="47">
        <v>5415</v>
      </c>
      <c r="S36" s="47">
        <v>-2169</v>
      </c>
      <c r="T36" s="47">
        <v>4834</v>
      </c>
      <c r="U36" s="53">
        <v>7784</v>
      </c>
      <c r="V36" s="47">
        <v>13373</v>
      </c>
      <c r="W36" s="47">
        <v>-225</v>
      </c>
      <c r="X36" s="47">
        <v>3943</v>
      </c>
      <c r="Y36" s="47">
        <v>4149</v>
      </c>
      <c r="Z36" s="47">
        <v>10930</v>
      </c>
      <c r="AA36" s="47">
        <v>-926</v>
      </c>
      <c r="AB36" s="53">
        <v>1167</v>
      </c>
      <c r="AC36" s="53">
        <f>+SUM(AC34:AC35)</f>
        <v>-5495</v>
      </c>
      <c r="AD36" s="53">
        <f>+SUM(AD34:AD35)</f>
        <v>691</v>
      </c>
      <c r="AE36" s="53">
        <f>+SUM(AE34:AE35)</f>
        <v>-1939</v>
      </c>
      <c r="AF36" s="194"/>
    </row>
    <row r="37" spans="1:32" x14ac:dyDescent="0.2">
      <c r="A37" s="12"/>
      <c r="B37" s="44"/>
      <c r="C37" s="55"/>
      <c r="D37" s="56"/>
      <c r="E37" s="56"/>
      <c r="F37" s="57"/>
      <c r="G37" s="58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212"/>
      <c r="V37" s="56"/>
      <c r="W37" s="56"/>
      <c r="X37" s="56"/>
      <c r="Y37" s="56"/>
      <c r="Z37" s="56"/>
      <c r="AA37" s="56"/>
      <c r="AB37" s="212"/>
      <c r="AC37" s="212"/>
      <c r="AD37" s="212"/>
      <c r="AE37" s="212"/>
      <c r="AF37" s="194"/>
    </row>
    <row r="38" spans="1:32" ht="15" customHeight="1" x14ac:dyDescent="0.2">
      <c r="A38" s="70" t="s">
        <v>186</v>
      </c>
      <c r="B38" s="49" t="s">
        <v>187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212"/>
      <c r="V38" s="56"/>
      <c r="W38" s="56"/>
      <c r="X38" s="56"/>
      <c r="Y38" s="56"/>
      <c r="Z38" s="56"/>
      <c r="AA38" s="56"/>
      <c r="AB38" s="212"/>
      <c r="AC38" s="212"/>
      <c r="AD38" s="212"/>
      <c r="AE38" s="212"/>
      <c r="AF38" s="194"/>
    </row>
    <row r="39" spans="1:32" ht="15" customHeight="1" x14ac:dyDescent="0.2">
      <c r="A39" s="50" t="s">
        <v>188</v>
      </c>
      <c r="B39" s="50" t="s">
        <v>189</v>
      </c>
      <c r="C39" s="59"/>
      <c r="D39" s="51"/>
      <c r="E39" s="51">
        <v>40</v>
      </c>
      <c r="F39" s="51">
        <v>0</v>
      </c>
      <c r="G39" s="51">
        <v>0</v>
      </c>
      <c r="H39" s="47">
        <v>44</v>
      </c>
      <c r="I39" s="47">
        <v>44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53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53">
        <v>0</v>
      </c>
      <c r="AC39" s="53">
        <v>0</v>
      </c>
      <c r="AD39" s="53">
        <v>0</v>
      </c>
      <c r="AE39" s="53">
        <v>0</v>
      </c>
      <c r="AF39" s="194"/>
    </row>
    <row r="40" spans="1:32" ht="15" customHeight="1" x14ac:dyDescent="0.2">
      <c r="A40" s="50" t="s">
        <v>503</v>
      </c>
      <c r="B40" s="50" t="s">
        <v>497</v>
      </c>
      <c r="C40" s="51">
        <v>-747</v>
      </c>
      <c r="D40" s="51">
        <v>-4152</v>
      </c>
      <c r="E40" s="51">
        <v>-5608</v>
      </c>
      <c r="F40" s="51">
        <v>-4329</v>
      </c>
      <c r="G40" s="47">
        <v>-992</v>
      </c>
      <c r="H40" s="47">
        <v>-5073</v>
      </c>
      <c r="I40" s="47">
        <v>-7897</v>
      </c>
      <c r="J40" s="47">
        <v>-4950</v>
      </c>
      <c r="K40" s="47">
        <v>-546</v>
      </c>
      <c r="L40" s="51">
        <v>-2322</v>
      </c>
      <c r="M40" s="47">
        <v>-3135</v>
      </c>
      <c r="N40" s="47">
        <v>-4025</v>
      </c>
      <c r="O40" s="51">
        <v>-299</v>
      </c>
      <c r="P40" s="51">
        <v>-1404</v>
      </c>
      <c r="Q40" s="51">
        <v>-2883</v>
      </c>
      <c r="R40" s="51">
        <v>-3241</v>
      </c>
      <c r="S40" s="51">
        <v>-953</v>
      </c>
      <c r="T40" s="51">
        <v>-1705</v>
      </c>
      <c r="U40" s="213">
        <v>-4497</v>
      </c>
      <c r="V40" s="51">
        <v>-6636</v>
      </c>
      <c r="W40" s="51">
        <v>-1674</v>
      </c>
      <c r="X40" s="51">
        <v>-3190</v>
      </c>
      <c r="Y40" s="51">
        <v>-5330</v>
      </c>
      <c r="Z40" s="51">
        <v>-7015</v>
      </c>
      <c r="AA40" s="51">
        <v>-578</v>
      </c>
      <c r="AB40" s="213">
        <v>-2155</v>
      </c>
      <c r="AC40" s="213">
        <v>-4010</v>
      </c>
      <c r="AD40" s="213">
        <v>-7208</v>
      </c>
      <c r="AE40" s="213">
        <v>-2091</v>
      </c>
      <c r="AF40" s="194"/>
    </row>
    <row r="41" spans="1:32" ht="15" customHeight="1" x14ac:dyDescent="0.2">
      <c r="A41" s="50" t="s">
        <v>190</v>
      </c>
      <c r="B41" s="50" t="s">
        <v>498</v>
      </c>
      <c r="C41" s="51">
        <v>0</v>
      </c>
      <c r="D41" s="47">
        <v>0</v>
      </c>
      <c r="E41" s="51">
        <v>0</v>
      </c>
      <c r="F41" s="51">
        <v>-14</v>
      </c>
      <c r="G41" s="47"/>
      <c r="H41" s="47">
        <v>-8</v>
      </c>
      <c r="I41" s="47">
        <v>0</v>
      </c>
      <c r="J41" s="47">
        <v>-17</v>
      </c>
      <c r="K41" s="47"/>
      <c r="L41" s="51"/>
      <c r="M41" s="47">
        <v>0</v>
      </c>
      <c r="N41" s="47">
        <v>-12</v>
      </c>
      <c r="O41" s="51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53">
        <v>0</v>
      </c>
      <c r="V41" s="47">
        <v>-9</v>
      </c>
      <c r="W41" s="47">
        <v>0</v>
      </c>
      <c r="X41" s="47">
        <v>0</v>
      </c>
      <c r="Y41" s="47">
        <v>0</v>
      </c>
      <c r="Z41" s="47">
        <v>-18</v>
      </c>
      <c r="AA41" s="47">
        <v>-11</v>
      </c>
      <c r="AB41" s="53">
        <v>-31</v>
      </c>
      <c r="AC41" s="53">
        <v>-33</v>
      </c>
      <c r="AD41" s="53">
        <v>-753</v>
      </c>
      <c r="AE41" s="53">
        <v>-300</v>
      </c>
      <c r="AF41" s="194"/>
    </row>
    <row r="42" spans="1:32" ht="15" customHeight="1" x14ac:dyDescent="0.2">
      <c r="A42" s="39" t="s">
        <v>432</v>
      </c>
      <c r="B42" s="50" t="s">
        <v>191</v>
      </c>
      <c r="C42" s="51">
        <v>0</v>
      </c>
      <c r="D42" s="47">
        <v>0</v>
      </c>
      <c r="E42" s="51">
        <v>0</v>
      </c>
      <c r="F42" s="51">
        <v>0</v>
      </c>
      <c r="G42" s="47">
        <v>-1321</v>
      </c>
      <c r="H42" s="47">
        <v>-478</v>
      </c>
      <c r="I42" s="47">
        <v>-478</v>
      </c>
      <c r="J42" s="47">
        <v>0</v>
      </c>
      <c r="K42" s="47">
        <v>-1768</v>
      </c>
      <c r="L42" s="51">
        <v>-1768</v>
      </c>
      <c r="M42" s="47">
        <v>-1768</v>
      </c>
      <c r="N42" s="47">
        <v>0</v>
      </c>
      <c r="O42" s="51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53">
        <v>0</v>
      </c>
      <c r="V42" s="47">
        <v>0</v>
      </c>
      <c r="W42" s="47">
        <v>0</v>
      </c>
      <c r="X42" s="47">
        <v>-2</v>
      </c>
      <c r="Y42" s="47">
        <v>-2</v>
      </c>
      <c r="Z42" s="47">
        <v>-2</v>
      </c>
      <c r="AA42" s="47">
        <v>0</v>
      </c>
      <c r="AB42" s="53">
        <v>0</v>
      </c>
      <c r="AC42" s="53">
        <v>0</v>
      </c>
      <c r="AD42" s="53">
        <v>0</v>
      </c>
      <c r="AE42" s="53">
        <v>0</v>
      </c>
      <c r="AF42" s="194"/>
    </row>
    <row r="43" spans="1:32" ht="15" customHeight="1" x14ac:dyDescent="0.2">
      <c r="A43" s="12" t="s">
        <v>192</v>
      </c>
      <c r="B43" s="50" t="s">
        <v>193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-887</v>
      </c>
      <c r="I43" s="47">
        <v>-887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53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53">
        <v>0</v>
      </c>
      <c r="AC43" s="53">
        <v>0</v>
      </c>
      <c r="AD43" s="53">
        <v>0</v>
      </c>
      <c r="AE43" s="53">
        <v>0</v>
      </c>
      <c r="AF43" s="194"/>
    </row>
    <row r="44" spans="1:32" ht="15" customHeight="1" x14ac:dyDescent="0.2">
      <c r="A44" s="50" t="s">
        <v>194</v>
      </c>
      <c r="B44" s="50" t="s">
        <v>499</v>
      </c>
      <c r="C44" s="51">
        <v>0</v>
      </c>
      <c r="D44" s="51">
        <v>0</v>
      </c>
      <c r="E44" s="51">
        <v>0</v>
      </c>
      <c r="F44" s="51">
        <v>0</v>
      </c>
      <c r="G44" s="47">
        <v>0</v>
      </c>
      <c r="H44" s="47">
        <v>0</v>
      </c>
      <c r="I44" s="47">
        <v>0</v>
      </c>
      <c r="J44" s="47">
        <v>-355</v>
      </c>
      <c r="K44" s="47">
        <v>0</v>
      </c>
      <c r="L44" s="47">
        <v>0</v>
      </c>
      <c r="M44" s="47">
        <v>0</v>
      </c>
      <c r="N44" s="47">
        <v>0</v>
      </c>
      <c r="O44" s="51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53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53">
        <v>0</v>
      </c>
      <c r="AC44" s="53">
        <v>0</v>
      </c>
      <c r="AD44" s="53">
        <v>0</v>
      </c>
      <c r="AE44" s="53">
        <v>0</v>
      </c>
      <c r="AF44" s="194"/>
    </row>
    <row r="45" spans="1:32" x14ac:dyDescent="0.2">
      <c r="A45" s="50" t="s">
        <v>195</v>
      </c>
      <c r="B45" s="12" t="s">
        <v>196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-1321</v>
      </c>
      <c r="K45" s="47">
        <v>0</v>
      </c>
      <c r="L45" s="47">
        <v>0</v>
      </c>
      <c r="M45" s="47">
        <v>0</v>
      </c>
      <c r="N45" s="47">
        <v>-2193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-1504</v>
      </c>
      <c r="U45" s="213">
        <v>-1504</v>
      </c>
      <c r="V45" s="51">
        <v>-1352</v>
      </c>
      <c r="W45" s="51">
        <v>0</v>
      </c>
      <c r="X45" s="47">
        <v>0</v>
      </c>
      <c r="Y45" s="47">
        <v>0</v>
      </c>
      <c r="Z45" s="47">
        <v>0</v>
      </c>
      <c r="AA45" s="47">
        <v>0</v>
      </c>
      <c r="AB45" s="53">
        <v>0</v>
      </c>
      <c r="AC45" s="53">
        <v>0</v>
      </c>
      <c r="AD45" s="53">
        <v>0</v>
      </c>
      <c r="AE45" s="53">
        <v>0</v>
      </c>
      <c r="AF45" s="194"/>
    </row>
    <row r="46" spans="1:32" ht="15" customHeight="1" x14ac:dyDescent="0.2">
      <c r="A46" s="50" t="s">
        <v>504</v>
      </c>
      <c r="B46" s="50" t="s">
        <v>500</v>
      </c>
      <c r="C46" s="51">
        <v>22</v>
      </c>
      <c r="D46" s="51">
        <v>299</v>
      </c>
      <c r="E46" s="51">
        <v>0</v>
      </c>
      <c r="F46" s="51">
        <v>488</v>
      </c>
      <c r="G46" s="47">
        <v>0</v>
      </c>
      <c r="H46" s="47">
        <v>0</v>
      </c>
      <c r="I46" s="47">
        <v>0</v>
      </c>
      <c r="J46" s="47">
        <v>616</v>
      </c>
      <c r="K46" s="47">
        <v>67</v>
      </c>
      <c r="L46" s="51">
        <v>120</v>
      </c>
      <c r="M46" s="47">
        <v>210</v>
      </c>
      <c r="N46" s="47">
        <v>210</v>
      </c>
      <c r="O46" s="51">
        <v>0</v>
      </c>
      <c r="P46" s="47">
        <v>321</v>
      </c>
      <c r="Q46" s="47">
        <v>383</v>
      </c>
      <c r="R46" s="47">
        <v>383</v>
      </c>
      <c r="S46" s="47">
        <v>12</v>
      </c>
      <c r="T46" s="47">
        <v>54</v>
      </c>
      <c r="U46" s="53">
        <v>122</v>
      </c>
      <c r="V46" s="47">
        <v>148</v>
      </c>
      <c r="W46" s="47">
        <v>34</v>
      </c>
      <c r="X46" s="47">
        <v>94</v>
      </c>
      <c r="Y46" s="47">
        <v>138</v>
      </c>
      <c r="Z46" s="47">
        <v>194</v>
      </c>
      <c r="AA46" s="47">
        <v>65</v>
      </c>
      <c r="AB46" s="53">
        <v>120</v>
      </c>
      <c r="AC46" s="53">
        <v>285</v>
      </c>
      <c r="AD46" s="53">
        <v>730</v>
      </c>
      <c r="AE46" s="53">
        <v>25</v>
      </c>
      <c r="AF46" s="194"/>
    </row>
    <row r="47" spans="1:32" ht="22.5" x14ac:dyDescent="0.2">
      <c r="A47" s="39" t="s">
        <v>434</v>
      </c>
      <c r="B47" s="50" t="s">
        <v>435</v>
      </c>
      <c r="C47" s="51">
        <v>0</v>
      </c>
      <c r="D47" s="51">
        <v>0</v>
      </c>
      <c r="E47" s="51">
        <v>0</v>
      </c>
      <c r="F47" s="51">
        <v>6165</v>
      </c>
      <c r="G47" s="47">
        <v>0</v>
      </c>
      <c r="H47" s="47">
        <v>0</v>
      </c>
      <c r="I47" s="47">
        <v>0</v>
      </c>
      <c r="J47" s="47">
        <v>0</v>
      </c>
      <c r="K47" s="51">
        <v>0</v>
      </c>
      <c r="L47" s="51">
        <v>500</v>
      </c>
      <c r="M47" s="47">
        <v>500</v>
      </c>
      <c r="N47" s="31"/>
      <c r="O47" s="51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53">
        <v>0</v>
      </c>
      <c r="V47" s="47">
        <v>224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53">
        <v>0</v>
      </c>
      <c r="AC47" s="53">
        <v>0</v>
      </c>
      <c r="AD47" s="53">
        <v>0</v>
      </c>
      <c r="AE47" s="53">
        <v>0</v>
      </c>
      <c r="AF47" s="194"/>
    </row>
    <row r="48" spans="1:32" x14ac:dyDescent="0.2">
      <c r="A48" s="50" t="s">
        <v>197</v>
      </c>
      <c r="B48" s="66" t="s">
        <v>198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47">
        <v>985</v>
      </c>
      <c r="O48" s="51">
        <v>0</v>
      </c>
      <c r="P48" s="47"/>
      <c r="Q48" s="47">
        <v>0</v>
      </c>
      <c r="R48" s="47">
        <v>0</v>
      </c>
      <c r="S48" s="47">
        <v>0</v>
      </c>
      <c r="T48" s="47">
        <v>0</v>
      </c>
      <c r="U48" s="53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53">
        <v>0</v>
      </c>
      <c r="AC48" s="53">
        <v>0</v>
      </c>
      <c r="AD48" s="53">
        <v>0</v>
      </c>
      <c r="AE48" s="53">
        <v>0</v>
      </c>
      <c r="AF48" s="194"/>
    </row>
    <row r="49" spans="1:32" ht="15" customHeight="1" x14ac:dyDescent="0.2">
      <c r="A49" s="50" t="s">
        <v>433</v>
      </c>
      <c r="B49" s="50" t="s">
        <v>501</v>
      </c>
      <c r="C49" s="51">
        <v>-278</v>
      </c>
      <c r="D49" s="60">
        <v>0</v>
      </c>
      <c r="E49" s="60">
        <v>0</v>
      </c>
      <c r="F49" s="60" t="s">
        <v>112</v>
      </c>
      <c r="G49" s="47">
        <v>0</v>
      </c>
      <c r="H49" s="47">
        <v>0</v>
      </c>
      <c r="I49" s="47">
        <v>0</v>
      </c>
      <c r="J49" s="47">
        <v>373</v>
      </c>
      <c r="K49" s="47">
        <v>172</v>
      </c>
      <c r="L49" s="60">
        <v>262</v>
      </c>
      <c r="M49" s="47">
        <v>65</v>
      </c>
      <c r="N49" s="47">
        <v>260</v>
      </c>
      <c r="O49" s="51">
        <v>0</v>
      </c>
      <c r="P49" s="47">
        <v>-527</v>
      </c>
      <c r="Q49" s="47">
        <v>0</v>
      </c>
      <c r="R49" s="47">
        <v>0</v>
      </c>
      <c r="S49" s="47">
        <v>0</v>
      </c>
      <c r="T49" s="47">
        <v>0</v>
      </c>
      <c r="U49" s="53">
        <v>270</v>
      </c>
      <c r="V49" s="47">
        <v>722</v>
      </c>
      <c r="W49" s="47">
        <v>195</v>
      </c>
      <c r="X49" s="47">
        <v>224</v>
      </c>
      <c r="Y49" s="47">
        <v>380</v>
      </c>
      <c r="Z49" s="47">
        <v>380</v>
      </c>
      <c r="AA49" s="47">
        <v>0</v>
      </c>
      <c r="AB49" s="53">
        <v>0</v>
      </c>
      <c r="AC49" s="53">
        <v>0</v>
      </c>
      <c r="AD49" s="53">
        <v>1831</v>
      </c>
      <c r="AE49" s="53">
        <v>354</v>
      </c>
      <c r="AF49" s="194"/>
    </row>
    <row r="50" spans="1:32" ht="15" customHeight="1" x14ac:dyDescent="0.2">
      <c r="A50" s="50" t="s">
        <v>505</v>
      </c>
      <c r="B50" s="50" t="s">
        <v>502</v>
      </c>
      <c r="C50" s="51">
        <v>0</v>
      </c>
      <c r="D50" s="60">
        <v>0</v>
      </c>
      <c r="E50" s="61">
        <v>0</v>
      </c>
      <c r="F50" s="61" t="s">
        <v>112</v>
      </c>
      <c r="G50" s="47">
        <v>0</v>
      </c>
      <c r="H50" s="47">
        <v>0</v>
      </c>
      <c r="I50" s="47">
        <v>0</v>
      </c>
      <c r="J50" s="47">
        <v>143</v>
      </c>
      <c r="K50" s="51">
        <v>0</v>
      </c>
      <c r="L50" s="51">
        <v>0</v>
      </c>
      <c r="M50" s="60">
        <v>-810</v>
      </c>
      <c r="N50" s="51">
        <v>0</v>
      </c>
      <c r="O50" s="51">
        <v>0</v>
      </c>
      <c r="P50" s="60">
        <v>0</v>
      </c>
      <c r="Q50" s="60">
        <v>857</v>
      </c>
      <c r="R50" s="60">
        <v>857</v>
      </c>
      <c r="S50" s="47">
        <v>0</v>
      </c>
      <c r="T50" s="47">
        <v>0</v>
      </c>
      <c r="U50" s="53">
        <v>0</v>
      </c>
      <c r="V50" s="47">
        <v>0</v>
      </c>
      <c r="W50" s="47">
        <v>0</v>
      </c>
      <c r="X50" s="47">
        <v>0</v>
      </c>
      <c r="Y50" s="47">
        <v>50</v>
      </c>
      <c r="Z50" s="47">
        <v>574</v>
      </c>
      <c r="AA50" s="47">
        <v>0</v>
      </c>
      <c r="AB50" s="53">
        <v>0</v>
      </c>
      <c r="AC50" s="53">
        <v>0</v>
      </c>
      <c r="AD50" s="53">
        <v>0</v>
      </c>
      <c r="AE50" s="53">
        <v>0</v>
      </c>
      <c r="AF50" s="194"/>
    </row>
    <row r="51" spans="1:32" ht="15" customHeight="1" thickBot="1" x14ac:dyDescent="0.25">
      <c r="A51" s="50" t="s">
        <v>210</v>
      </c>
      <c r="B51" s="62" t="s">
        <v>199</v>
      </c>
      <c r="C51" s="63">
        <v>0</v>
      </c>
      <c r="D51" s="63">
        <v>0</v>
      </c>
      <c r="E51" s="64">
        <v>298</v>
      </c>
      <c r="F51" s="63">
        <v>-880</v>
      </c>
      <c r="G51" s="54">
        <v>-132</v>
      </c>
      <c r="H51" s="54">
        <v>-431</v>
      </c>
      <c r="I51" s="54">
        <v>-234</v>
      </c>
      <c r="J51" s="54">
        <v>-1041</v>
      </c>
      <c r="K51" s="54">
        <v>-323</v>
      </c>
      <c r="L51" s="54">
        <v>-311</v>
      </c>
      <c r="M51" s="54">
        <v>0</v>
      </c>
      <c r="N51" s="54">
        <v>-1261</v>
      </c>
      <c r="O51" s="54">
        <v>-504</v>
      </c>
      <c r="P51" s="54">
        <v>0</v>
      </c>
      <c r="Q51" s="54">
        <v>-539</v>
      </c>
      <c r="R51" s="54">
        <v>-442</v>
      </c>
      <c r="S51" s="54">
        <v>0</v>
      </c>
      <c r="T51" s="54">
        <v>0</v>
      </c>
      <c r="U51" s="211">
        <v>0</v>
      </c>
      <c r="V51" s="54">
        <v>-324</v>
      </c>
      <c r="W51" s="54">
        <v>-15</v>
      </c>
      <c r="X51" s="54">
        <v>-36</v>
      </c>
      <c r="Y51" s="54">
        <v>-36</v>
      </c>
      <c r="Z51" s="54">
        <v>0</v>
      </c>
      <c r="AA51" s="54">
        <v>0</v>
      </c>
      <c r="AB51" s="211">
        <v>0</v>
      </c>
      <c r="AC51" s="211">
        <v>0</v>
      </c>
      <c r="AD51" s="211">
        <v>0</v>
      </c>
      <c r="AE51" s="211">
        <v>0</v>
      </c>
      <c r="AF51" s="194"/>
    </row>
    <row r="52" spans="1:32" s="68" customFormat="1" ht="15" customHeight="1" x14ac:dyDescent="0.2">
      <c r="A52" s="40" t="s">
        <v>200</v>
      </c>
      <c r="B52" s="44" t="s">
        <v>201</v>
      </c>
      <c r="C52" s="47">
        <v>-1003</v>
      </c>
      <c r="D52" s="47">
        <v>-3853</v>
      </c>
      <c r="E52" s="47">
        <v>-5270</v>
      </c>
      <c r="F52" s="47">
        <v>1430</v>
      </c>
      <c r="G52" s="47">
        <v>-2445</v>
      </c>
      <c r="H52" s="47">
        <v>-6833</v>
      </c>
      <c r="I52" s="47">
        <v>-9452</v>
      </c>
      <c r="J52" s="47">
        <v>-6552</v>
      </c>
      <c r="K52" s="47">
        <v>-2398</v>
      </c>
      <c r="L52" s="47">
        <v>-3519</v>
      </c>
      <c r="M52" s="47">
        <v>-4938</v>
      </c>
      <c r="N52" s="47">
        <v>-6036</v>
      </c>
      <c r="O52" s="47">
        <v>-803</v>
      </c>
      <c r="P52" s="47">
        <v>-1610</v>
      </c>
      <c r="Q52" s="47">
        <v>-2182</v>
      </c>
      <c r="R52" s="47">
        <v>-2443</v>
      </c>
      <c r="S52" s="47">
        <v>-941</v>
      </c>
      <c r="T52" s="47">
        <v>-3155</v>
      </c>
      <c r="U52" s="53">
        <f>SUM(U40:U51)</f>
        <v>-5609</v>
      </c>
      <c r="V52" s="47">
        <v>-7227</v>
      </c>
      <c r="W52" s="47">
        <v>-1460</v>
      </c>
      <c r="X52" s="47">
        <v>-2910</v>
      </c>
      <c r="Y52" s="47">
        <v>-4800</v>
      </c>
      <c r="Z52" s="47">
        <v>-5887</v>
      </c>
      <c r="AA52" s="47">
        <v>-524</v>
      </c>
      <c r="AB52" s="53">
        <v>-2066</v>
      </c>
      <c r="AC52" s="53">
        <f>+SUM(AC40:AC51)</f>
        <v>-3758</v>
      </c>
      <c r="AD52" s="53">
        <f>+SUM(AD40:AD51)</f>
        <v>-5400</v>
      </c>
      <c r="AE52" s="53">
        <f>+SUM(AE40:AE51)</f>
        <v>-2012</v>
      </c>
      <c r="AF52" s="194"/>
    </row>
    <row r="53" spans="1:32" ht="10.15" customHeight="1" x14ac:dyDescent="0.2">
      <c r="A53" s="12"/>
      <c r="B53" s="44"/>
      <c r="C53" s="55"/>
      <c r="D53" s="56"/>
      <c r="E53" s="56"/>
      <c r="F53" s="56"/>
      <c r="G53" s="47"/>
      <c r="H53" s="56"/>
      <c r="I53" s="56"/>
      <c r="J53" s="56"/>
      <c r="K53" s="56"/>
      <c r="L53" s="56"/>
      <c r="M53" s="56"/>
      <c r="N53" s="56"/>
      <c r="O53" s="56"/>
      <c r="P53" s="56"/>
      <c r="AF53" s="194"/>
    </row>
    <row r="54" spans="1:32" ht="15" customHeight="1" x14ac:dyDescent="0.2">
      <c r="A54" s="17" t="s">
        <v>202</v>
      </c>
      <c r="B54" s="49" t="s">
        <v>203</v>
      </c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W54" s="194"/>
      <c r="X54" s="194"/>
      <c r="AF54" s="194"/>
    </row>
    <row r="55" spans="1:32" ht="15" customHeight="1" x14ac:dyDescent="0.2">
      <c r="A55" s="12" t="s">
        <v>204</v>
      </c>
      <c r="B55" s="12" t="s">
        <v>205</v>
      </c>
      <c r="C55" s="51">
        <v>-80</v>
      </c>
      <c r="D55" s="51">
        <v>0</v>
      </c>
      <c r="E55" s="51">
        <v>-113</v>
      </c>
      <c r="F55" s="51">
        <v>0</v>
      </c>
      <c r="G55" s="56"/>
      <c r="H55" s="51">
        <v>0</v>
      </c>
      <c r="I55" s="51">
        <v>0</v>
      </c>
      <c r="J55" s="47">
        <v>0</v>
      </c>
      <c r="K55" s="51">
        <v>0</v>
      </c>
      <c r="L55" s="51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53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53">
        <v>0</v>
      </c>
      <c r="AC55" s="53">
        <v>0</v>
      </c>
      <c r="AD55" s="53">
        <v>0</v>
      </c>
      <c r="AE55" s="53">
        <v>0</v>
      </c>
      <c r="AF55" s="194"/>
    </row>
    <row r="56" spans="1:32" ht="15" customHeight="1" x14ac:dyDescent="0.2">
      <c r="A56" s="39" t="s">
        <v>206</v>
      </c>
      <c r="B56" s="50" t="s">
        <v>207</v>
      </c>
      <c r="C56" s="51">
        <v>0</v>
      </c>
      <c r="D56" s="51">
        <v>0</v>
      </c>
      <c r="E56" s="51">
        <v>0</v>
      </c>
      <c r="F56" s="51">
        <v>0</v>
      </c>
      <c r="G56" s="51"/>
      <c r="H56" s="51">
        <v>0</v>
      </c>
      <c r="I56" s="51">
        <v>0</v>
      </c>
      <c r="J56" s="47">
        <v>0</v>
      </c>
      <c r="K56" s="51">
        <v>0</v>
      </c>
      <c r="L56" s="51">
        <v>0</v>
      </c>
      <c r="M56" s="47">
        <v>17574</v>
      </c>
      <c r="N56" s="47">
        <v>17569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53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53">
        <v>0</v>
      </c>
      <c r="AC56" s="53">
        <v>0</v>
      </c>
      <c r="AD56" s="53">
        <v>0</v>
      </c>
      <c r="AE56" s="53">
        <v>0</v>
      </c>
      <c r="AF56" s="194"/>
    </row>
    <row r="57" spans="1:32" ht="15" customHeight="1" x14ac:dyDescent="0.2">
      <c r="A57" s="39" t="s">
        <v>208</v>
      </c>
      <c r="B57" s="50" t="s">
        <v>209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18523</v>
      </c>
      <c r="S57" s="47">
        <v>0</v>
      </c>
      <c r="T57" s="47">
        <v>0</v>
      </c>
      <c r="U57" s="53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53">
        <v>6000</v>
      </c>
      <c r="AC57" s="53">
        <v>6000</v>
      </c>
      <c r="AD57" s="53">
        <v>6000</v>
      </c>
      <c r="AE57" s="53">
        <v>5880</v>
      </c>
      <c r="AF57" s="194"/>
    </row>
    <row r="58" spans="1:32" ht="15" customHeight="1" x14ac:dyDescent="0.2">
      <c r="A58" s="12" t="s">
        <v>506</v>
      </c>
      <c r="B58" s="50" t="s">
        <v>436</v>
      </c>
      <c r="C58" s="51">
        <v>-5776</v>
      </c>
      <c r="D58" s="51">
        <v>-6813</v>
      </c>
      <c r="E58" s="51">
        <v>-8263</v>
      </c>
      <c r="F58" s="51">
        <v>-19101</v>
      </c>
      <c r="G58" s="47">
        <v>-1866</v>
      </c>
      <c r="H58" s="47">
        <v>-5291</v>
      </c>
      <c r="I58" s="51">
        <v>-4150</v>
      </c>
      <c r="J58" s="47">
        <v>-5921</v>
      </c>
      <c r="K58" s="51">
        <v>-11568</v>
      </c>
      <c r="L58" s="51">
        <v>-13451</v>
      </c>
      <c r="M58" s="47">
        <v>-15776</v>
      </c>
      <c r="N58" s="47">
        <v>-18450</v>
      </c>
      <c r="O58" s="47">
        <v>-1264</v>
      </c>
      <c r="P58" s="47">
        <v>-1604</v>
      </c>
      <c r="Q58" s="47">
        <v>-2741</v>
      </c>
      <c r="R58" s="47">
        <v>-11899</v>
      </c>
      <c r="S58" s="47">
        <v>-920</v>
      </c>
      <c r="T58" s="47">
        <v>-1576</v>
      </c>
      <c r="U58" s="53">
        <v>-2575</v>
      </c>
      <c r="V58" s="47">
        <v>-32410</v>
      </c>
      <c r="W58" s="47">
        <v>-3460</v>
      </c>
      <c r="X58" s="47">
        <v>-7383</v>
      </c>
      <c r="Y58" s="47">
        <v>-9751</v>
      </c>
      <c r="Z58" s="47">
        <v>-13948</v>
      </c>
      <c r="AA58" s="47">
        <v>-922</v>
      </c>
      <c r="AB58" s="53">
        <v>-3150</v>
      </c>
      <c r="AC58" s="53">
        <v>-2345</v>
      </c>
      <c r="AD58" s="53">
        <v>-4057</v>
      </c>
      <c r="AE58" s="53">
        <v>-2698</v>
      </c>
      <c r="AF58" s="194"/>
    </row>
    <row r="59" spans="1:32" ht="15" customHeight="1" x14ac:dyDescent="0.2">
      <c r="A59" s="12" t="s">
        <v>507</v>
      </c>
      <c r="B59" s="50" t="s">
        <v>437</v>
      </c>
      <c r="C59" s="51">
        <v>6033</v>
      </c>
      <c r="D59" s="60">
        <v>6834</v>
      </c>
      <c r="E59" s="51">
        <v>7134</v>
      </c>
      <c r="F59" s="51">
        <v>17352</v>
      </c>
      <c r="G59" s="47">
        <v>3674</v>
      </c>
      <c r="H59" s="47">
        <v>4489</v>
      </c>
      <c r="I59" s="51">
        <v>9398</v>
      </c>
      <c r="J59" s="47">
        <v>12130</v>
      </c>
      <c r="K59" s="51">
        <v>15000</v>
      </c>
      <c r="L59" s="51">
        <v>18820</v>
      </c>
      <c r="M59" s="47">
        <v>19190</v>
      </c>
      <c r="N59" s="47">
        <v>21199</v>
      </c>
      <c r="O59" s="47">
        <v>1440</v>
      </c>
      <c r="P59" s="47">
        <v>3730</v>
      </c>
      <c r="Q59" s="47">
        <v>3730</v>
      </c>
      <c r="R59" s="47">
        <v>3730</v>
      </c>
      <c r="S59" s="47">
        <v>2000</v>
      </c>
      <c r="T59" s="47">
        <v>4600</v>
      </c>
      <c r="U59" s="53">
        <v>5739</v>
      </c>
      <c r="V59" s="47">
        <v>36681</v>
      </c>
      <c r="W59" s="47">
        <v>6087</v>
      </c>
      <c r="X59" s="47">
        <v>11282</v>
      </c>
      <c r="Y59" s="47">
        <v>15785</v>
      </c>
      <c r="Z59" s="47">
        <v>18789</v>
      </c>
      <c r="AA59" s="47">
        <v>2826</v>
      </c>
      <c r="AB59" s="53">
        <v>3160</v>
      </c>
      <c r="AC59" s="53">
        <v>9628</v>
      </c>
      <c r="AD59" s="53">
        <v>10096</v>
      </c>
      <c r="AE59" s="53">
        <v>905</v>
      </c>
      <c r="AF59" s="194"/>
    </row>
    <row r="60" spans="1:32" ht="15" customHeight="1" x14ac:dyDescent="0.2">
      <c r="A60" s="12" t="s">
        <v>508</v>
      </c>
      <c r="B60" s="50" t="s">
        <v>438</v>
      </c>
      <c r="C60" s="51">
        <v>0</v>
      </c>
      <c r="D60" s="51">
        <v>0</v>
      </c>
      <c r="E60" s="51">
        <v>-1016</v>
      </c>
      <c r="F60" s="51">
        <v>-851</v>
      </c>
      <c r="G60" s="47">
        <v>-1305</v>
      </c>
      <c r="H60" s="47">
        <v>-1941</v>
      </c>
      <c r="I60" s="60">
        <v>-2091</v>
      </c>
      <c r="J60" s="47">
        <v>-1547</v>
      </c>
      <c r="K60" s="60">
        <v>3000</v>
      </c>
      <c r="L60" s="60">
        <v>3587</v>
      </c>
      <c r="M60" s="47">
        <v>0</v>
      </c>
      <c r="N60" s="47">
        <v>4000</v>
      </c>
      <c r="O60" s="47">
        <v>1500</v>
      </c>
      <c r="P60" s="47">
        <v>500</v>
      </c>
      <c r="Q60" s="47">
        <v>440</v>
      </c>
      <c r="R60" s="47">
        <f>-6420+2500</f>
        <v>-3920</v>
      </c>
      <c r="S60" s="47">
        <v>-214</v>
      </c>
      <c r="T60" s="47">
        <v>-3553</v>
      </c>
      <c r="U60" s="53">
        <v>-3553</v>
      </c>
      <c r="V60" s="47">
        <v>-3588</v>
      </c>
      <c r="W60" s="47">
        <v>0</v>
      </c>
      <c r="X60" s="47">
        <v>0</v>
      </c>
      <c r="Y60" s="47">
        <v>-49</v>
      </c>
      <c r="Z60" s="47">
        <v>-753</v>
      </c>
      <c r="AA60" s="47">
        <v>0</v>
      </c>
      <c r="AB60" s="53">
        <v>0</v>
      </c>
      <c r="AC60" s="53">
        <v>0</v>
      </c>
      <c r="AD60" s="53">
        <v>0</v>
      </c>
      <c r="AE60" s="53">
        <v>0</v>
      </c>
      <c r="AF60" s="194"/>
    </row>
    <row r="61" spans="1:32" ht="15" customHeight="1" x14ac:dyDescent="0.2">
      <c r="A61" s="12" t="s">
        <v>210</v>
      </c>
      <c r="B61" s="62" t="s">
        <v>211</v>
      </c>
      <c r="C61" s="51">
        <v>0</v>
      </c>
      <c r="D61" s="65">
        <v>-716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53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53">
        <v>0</v>
      </c>
      <c r="AC61" s="53">
        <v>0</v>
      </c>
      <c r="AD61" s="53">
        <v>0</v>
      </c>
      <c r="AE61" s="53">
        <v>0</v>
      </c>
      <c r="AF61" s="194"/>
    </row>
    <row r="62" spans="1:32" ht="15" customHeight="1" x14ac:dyDescent="0.2">
      <c r="A62" s="12" t="s">
        <v>509</v>
      </c>
      <c r="B62" s="62"/>
      <c r="C62" s="51"/>
      <c r="D62" s="6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53"/>
      <c r="V62" s="47"/>
      <c r="W62" s="47"/>
      <c r="X62" s="47"/>
      <c r="Y62" s="47"/>
      <c r="Z62" s="47"/>
      <c r="AA62" s="47"/>
      <c r="AB62" s="53"/>
      <c r="AC62" s="53"/>
      <c r="AD62" s="53">
        <v>11515</v>
      </c>
      <c r="AE62" s="53">
        <v>3020</v>
      </c>
      <c r="AF62" s="194"/>
    </row>
    <row r="63" spans="1:32" ht="15" customHeight="1" x14ac:dyDescent="0.2">
      <c r="A63" s="12" t="s">
        <v>510</v>
      </c>
      <c r="B63" s="62"/>
      <c r="C63" s="51"/>
      <c r="D63" s="65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3"/>
      <c r="V63" s="47"/>
      <c r="W63" s="47"/>
      <c r="X63" s="47"/>
      <c r="Y63" s="47"/>
      <c r="Z63" s="47"/>
      <c r="AA63" s="47"/>
      <c r="AB63" s="53"/>
      <c r="AC63" s="53"/>
      <c r="AD63" s="53">
        <v>-10685</v>
      </c>
      <c r="AE63" s="53">
        <v>-3921</v>
      </c>
      <c r="AF63" s="194"/>
    </row>
    <row r="64" spans="1:32" ht="15" customHeight="1" thickBot="1" x14ac:dyDescent="0.25">
      <c r="A64" s="12" t="s">
        <v>439</v>
      </c>
      <c r="B64" s="50" t="s">
        <v>440</v>
      </c>
      <c r="C64" s="63">
        <v>-684</v>
      </c>
      <c r="D64" s="63">
        <v>805</v>
      </c>
      <c r="E64" s="63">
        <v>1529</v>
      </c>
      <c r="F64" s="63">
        <v>-2054</v>
      </c>
      <c r="G64" s="54">
        <v>-450</v>
      </c>
      <c r="H64" s="54">
        <v>1823</v>
      </c>
      <c r="I64" s="63">
        <v>1974</v>
      </c>
      <c r="J64" s="54">
        <v>-3504</v>
      </c>
      <c r="K64" s="54">
        <v>-451</v>
      </c>
      <c r="L64" s="63">
        <v>-651</v>
      </c>
      <c r="M64" s="54">
        <v>-2405</v>
      </c>
      <c r="N64" s="54">
        <v>-5135</v>
      </c>
      <c r="O64" s="54">
        <v>-748</v>
      </c>
      <c r="P64" s="54">
        <v>-4269</v>
      </c>
      <c r="Q64" s="54">
        <v>-1714</v>
      </c>
      <c r="R64" s="54">
        <v>-7953</v>
      </c>
      <c r="S64" s="54">
        <v>-587</v>
      </c>
      <c r="T64" s="54">
        <v>-3828</v>
      </c>
      <c r="U64" s="211">
        <v>-2091</v>
      </c>
      <c r="V64" s="54">
        <v>-8022</v>
      </c>
      <c r="W64" s="54">
        <v>-901</v>
      </c>
      <c r="X64" s="54">
        <v>-4138</v>
      </c>
      <c r="Y64" s="54">
        <v>-6509</v>
      </c>
      <c r="Z64" s="54">
        <v>-9226</v>
      </c>
      <c r="AA64" s="54">
        <v>-707</v>
      </c>
      <c r="AB64" s="211">
        <v>-3102</v>
      </c>
      <c r="AC64" s="211">
        <v>-5101</v>
      </c>
      <c r="AD64" s="211">
        <v>-7269</v>
      </c>
      <c r="AE64" s="211">
        <v>-1774</v>
      </c>
      <c r="AF64" s="194"/>
    </row>
    <row r="65" spans="1:32" ht="15" customHeight="1" x14ac:dyDescent="0.2">
      <c r="A65" s="40" t="s">
        <v>212</v>
      </c>
      <c r="B65" s="44" t="s">
        <v>213</v>
      </c>
      <c r="C65" s="47">
        <v>-507</v>
      </c>
      <c r="D65" s="47">
        <v>110</v>
      </c>
      <c r="E65" s="47">
        <v>-749</v>
      </c>
      <c r="F65" s="47">
        <v>-4654</v>
      </c>
      <c r="G65" s="47">
        <v>53</v>
      </c>
      <c r="H65" s="47">
        <v>-920</v>
      </c>
      <c r="I65" s="47">
        <v>5131</v>
      </c>
      <c r="J65" s="47">
        <v>1158</v>
      </c>
      <c r="K65" s="47">
        <v>5981</v>
      </c>
      <c r="L65" s="47">
        <v>8305</v>
      </c>
      <c r="M65" s="47">
        <v>18583</v>
      </c>
      <c r="N65" s="47">
        <v>19183</v>
      </c>
      <c r="O65" s="47">
        <v>928</v>
      </c>
      <c r="P65" s="47">
        <v>-1643</v>
      </c>
      <c r="Q65" s="47">
        <v>-285</v>
      </c>
      <c r="R65" s="47">
        <v>-1519</v>
      </c>
      <c r="S65" s="47">
        <v>279</v>
      </c>
      <c r="T65" s="47">
        <v>-4357</v>
      </c>
      <c r="U65" s="53">
        <v>-2480</v>
      </c>
      <c r="V65" s="47">
        <v>-7339</v>
      </c>
      <c r="W65" s="47">
        <v>1726</v>
      </c>
      <c r="X65" s="47">
        <v>-239</v>
      </c>
      <c r="Y65" s="47">
        <v>-524</v>
      </c>
      <c r="Z65" s="47">
        <v>-5138</v>
      </c>
      <c r="AA65" s="47">
        <v>1197</v>
      </c>
      <c r="AB65" s="53">
        <v>2908</v>
      </c>
      <c r="AC65" s="53">
        <f>+SUM(AC53:AC64)</f>
        <v>8182</v>
      </c>
      <c r="AD65" s="53">
        <f>+SUM(AD53:AD64)</f>
        <v>5600</v>
      </c>
      <c r="AE65" s="53">
        <f>+SUM(AE53:AE64)</f>
        <v>1412</v>
      </c>
      <c r="AF65" s="194"/>
    </row>
    <row r="66" spans="1:32" ht="10.15" customHeight="1" x14ac:dyDescent="0.2">
      <c r="A66" s="12"/>
      <c r="B66" s="44"/>
      <c r="C66" s="47"/>
      <c r="D66" s="47"/>
      <c r="E66" s="47"/>
      <c r="F66" s="47"/>
      <c r="G66" s="47"/>
      <c r="H66" s="47"/>
      <c r="I66" s="56"/>
      <c r="J66" s="56"/>
      <c r="K66" s="56"/>
      <c r="L66" s="56"/>
      <c r="M66" s="56"/>
      <c r="N66" s="56"/>
      <c r="O66" s="56"/>
      <c r="P66" s="56"/>
      <c r="AF66" s="194"/>
    </row>
    <row r="67" spans="1:32" ht="15" customHeight="1" x14ac:dyDescent="0.2">
      <c r="A67" s="44" t="s">
        <v>214</v>
      </c>
      <c r="B67" s="44" t="s">
        <v>215</v>
      </c>
      <c r="C67" s="47">
        <v>-3534</v>
      </c>
      <c r="D67" s="47">
        <v>-1999</v>
      </c>
      <c r="E67" s="47">
        <f>SUM(E65,E52,E36)</f>
        <v>-3436</v>
      </c>
      <c r="F67" s="47">
        <v>-2418</v>
      </c>
      <c r="G67" s="47">
        <v>-1227</v>
      </c>
      <c r="H67" s="47">
        <v>-1293</v>
      </c>
      <c r="I67" s="65">
        <v>-1326</v>
      </c>
      <c r="J67" s="47">
        <v>-1030</v>
      </c>
      <c r="K67" s="47">
        <v>421</v>
      </c>
      <c r="L67" s="47">
        <v>252</v>
      </c>
      <c r="M67" s="47">
        <v>3040</v>
      </c>
      <c r="N67" s="47">
        <v>1661</v>
      </c>
      <c r="O67" s="47">
        <v>-889</v>
      </c>
      <c r="P67" s="47">
        <v>-1411</v>
      </c>
      <c r="Q67" s="47">
        <v>-1471</v>
      </c>
      <c r="R67" s="47">
        <v>1453</v>
      </c>
      <c r="S67" s="47">
        <v>-2831</v>
      </c>
      <c r="T67" s="47">
        <v>-2677</v>
      </c>
      <c r="U67" s="47">
        <v>-305</v>
      </c>
      <c r="V67" s="47">
        <v>-1192</v>
      </c>
      <c r="W67" s="47">
        <v>42</v>
      </c>
      <c r="X67" s="47">
        <v>795</v>
      </c>
      <c r="Y67" s="47">
        <v>-1174</v>
      </c>
      <c r="Z67" s="47">
        <v>-95</v>
      </c>
      <c r="AA67" s="47">
        <v>-253</v>
      </c>
      <c r="AB67" s="47">
        <v>2009</v>
      </c>
      <c r="AC67" s="47">
        <f>+SUM(AC36,AC52,AC65)</f>
        <v>-1071</v>
      </c>
      <c r="AD67" s="47">
        <f>+SUM(AD36,AD52,AD65)</f>
        <v>891</v>
      </c>
      <c r="AE67" s="47">
        <v>-2539</v>
      </c>
      <c r="AF67" s="194"/>
    </row>
    <row r="68" spans="1:32" ht="15" customHeight="1" x14ac:dyDescent="0.2">
      <c r="A68" s="44" t="s">
        <v>216</v>
      </c>
      <c r="B68" s="44" t="s">
        <v>217</v>
      </c>
      <c r="C68" s="47">
        <v>4068</v>
      </c>
      <c r="D68" s="47">
        <v>4068</v>
      </c>
      <c r="E68" s="47">
        <v>4068</v>
      </c>
      <c r="F68" s="47">
        <v>4068</v>
      </c>
      <c r="G68" s="47">
        <v>1650</v>
      </c>
      <c r="H68" s="47">
        <v>1650</v>
      </c>
      <c r="I68" s="65">
        <v>1650</v>
      </c>
      <c r="J68" s="47">
        <v>1650</v>
      </c>
      <c r="K68" s="47">
        <v>620</v>
      </c>
      <c r="L68" s="47">
        <v>620</v>
      </c>
      <c r="M68" s="47">
        <v>620</v>
      </c>
      <c r="N68" s="47">
        <v>620</v>
      </c>
      <c r="O68" s="47">
        <v>2281</v>
      </c>
      <c r="P68" s="47">
        <v>2281</v>
      </c>
      <c r="Q68" s="47">
        <v>2281</v>
      </c>
      <c r="R68" s="47">
        <v>2281</v>
      </c>
      <c r="S68" s="47">
        <v>3732</v>
      </c>
      <c r="T68" s="47">
        <v>3732</v>
      </c>
      <c r="U68" s="47">
        <v>3732</v>
      </c>
      <c r="V68" s="47">
        <v>3732</v>
      </c>
      <c r="W68" s="47">
        <v>2541</v>
      </c>
      <c r="X68" s="47">
        <v>2541</v>
      </c>
      <c r="Y68" s="47">
        <v>2541</v>
      </c>
      <c r="Z68" s="47">
        <v>2541</v>
      </c>
      <c r="AA68" s="47">
        <v>2446</v>
      </c>
      <c r="AB68" s="47">
        <v>2446</v>
      </c>
      <c r="AC68" s="47">
        <v>2446</v>
      </c>
      <c r="AD68" s="53">
        <v>2446</v>
      </c>
      <c r="AE68" s="53">
        <v>3337</v>
      </c>
      <c r="AF68" s="194"/>
    </row>
    <row r="69" spans="1:32" ht="15" customHeight="1" thickBot="1" x14ac:dyDescent="0.25">
      <c r="A69" s="44" t="s">
        <v>218</v>
      </c>
      <c r="B69" s="44" t="s">
        <v>219</v>
      </c>
      <c r="C69" s="207">
        <v>534</v>
      </c>
      <c r="D69" s="207">
        <v>2069</v>
      </c>
      <c r="E69" s="207">
        <v>633</v>
      </c>
      <c r="F69" s="207">
        <v>1650</v>
      </c>
      <c r="G69" s="207">
        <v>423</v>
      </c>
      <c r="H69" s="207">
        <v>357</v>
      </c>
      <c r="I69" s="207">
        <v>324</v>
      </c>
      <c r="J69" s="207">
        <v>620</v>
      </c>
      <c r="K69" s="207">
        <v>1041</v>
      </c>
      <c r="L69" s="207">
        <v>872</v>
      </c>
      <c r="M69" s="207">
        <v>3660</v>
      </c>
      <c r="N69" s="207">
        <v>2281</v>
      </c>
      <c r="O69" s="207">
        <v>1392</v>
      </c>
      <c r="P69" s="207">
        <v>870</v>
      </c>
      <c r="Q69" s="207">
        <v>808</v>
      </c>
      <c r="R69" s="207">
        <v>3732</v>
      </c>
      <c r="S69" s="207">
        <v>899</v>
      </c>
      <c r="T69" s="207">
        <v>1056</v>
      </c>
      <c r="U69" s="207">
        <v>3428</v>
      </c>
      <c r="V69" s="207">
        <v>2541</v>
      </c>
      <c r="W69" s="207">
        <v>2582</v>
      </c>
      <c r="X69" s="207">
        <v>3336</v>
      </c>
      <c r="Y69" s="207">
        <v>1367</v>
      </c>
      <c r="Z69" s="207">
        <v>2446</v>
      </c>
      <c r="AA69" s="207">
        <v>2193</v>
      </c>
      <c r="AB69" s="207">
        <v>4455</v>
      </c>
      <c r="AC69" s="207">
        <f>+SUM(AC67:AC68)</f>
        <v>1375</v>
      </c>
      <c r="AD69" s="207">
        <f>+SUM(AD67:AD68)</f>
        <v>3337</v>
      </c>
      <c r="AE69" s="207">
        <f>+SUM(AE67:AE68)</f>
        <v>798</v>
      </c>
      <c r="AF69" s="194"/>
    </row>
    <row r="70" spans="1:32" ht="12" thickTop="1" x14ac:dyDescent="0.2"/>
    <row r="71" spans="1:32" x14ac:dyDescent="0.2"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</row>
    <row r="72" spans="1:32" x14ac:dyDescent="0.2"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</row>
    <row r="73" spans="1:32" x14ac:dyDescent="0.2"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</row>
    <row r="74" spans="1:32" x14ac:dyDescent="0.2"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</row>
    <row r="75" spans="1:32" x14ac:dyDescent="0.2"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</row>
    <row r="78" spans="1:32" x14ac:dyDescent="0.2">
      <c r="W78" s="222"/>
    </row>
    <row r="79" spans="1:32" x14ac:dyDescent="0.2">
      <c r="W79" s="222"/>
    </row>
    <row r="85" spans="23:23" x14ac:dyDescent="0.2">
      <c r="W85" s="222"/>
    </row>
    <row r="87" spans="23:23" x14ac:dyDescent="0.2">
      <c r="W87" s="222"/>
    </row>
    <row r="88" spans="23:23" x14ac:dyDescent="0.2">
      <c r="W88" s="222"/>
    </row>
    <row r="92" spans="23:23" x14ac:dyDescent="0.2">
      <c r="W92" s="222"/>
    </row>
    <row r="94" spans="23:23" x14ac:dyDescent="0.2">
      <c r="W94" s="222"/>
    </row>
    <row r="95" spans="23:23" x14ac:dyDescent="0.2">
      <c r="W95" s="222"/>
    </row>
    <row r="96" spans="23:23" x14ac:dyDescent="0.2">
      <c r="W96" s="222"/>
    </row>
    <row r="98" spans="23:23" x14ac:dyDescent="0.2">
      <c r="W98" s="222"/>
    </row>
    <row r="110" spans="23:23" x14ac:dyDescent="0.2">
      <c r="W110" s="222"/>
    </row>
    <row r="112" spans="23:23" x14ac:dyDescent="0.2">
      <c r="W112" s="222"/>
    </row>
    <row r="115" spans="23:23" x14ac:dyDescent="0.2">
      <c r="W115" s="222"/>
    </row>
    <row r="118" spans="23:23" x14ac:dyDescent="0.2">
      <c r="W118" s="222"/>
    </row>
    <row r="119" spans="23:23" x14ac:dyDescent="0.2">
      <c r="W119" s="222"/>
    </row>
  </sheetData>
  <autoFilter ref="A1:AE1" xr:uid="{D24FFFD2-06E5-4555-8417-D7C4AABCB0CA}"/>
  <phoneticPr fontId="2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AF61"/>
  <sheetViews>
    <sheetView showGridLines="0" zoomScaleNormal="100" workbookViewId="0">
      <pane xSplit="2" ySplit="1" topLeftCell="Z15" activePane="bottomRight" state="frozen"/>
      <selection activeCell="Y36" sqref="Y36"/>
      <selection pane="topRight" activeCell="Y36" sqref="Y36"/>
      <selection pane="bottomLeft" activeCell="Y36" sqref="Y36"/>
      <selection pane="bottomRight" activeCell="AG20" sqref="AG20"/>
    </sheetView>
  </sheetViews>
  <sheetFormatPr defaultRowHeight="15" x14ac:dyDescent="0.25"/>
  <cols>
    <col min="1" max="1" width="38.7109375" style="4" customWidth="1"/>
    <col min="2" max="2" width="43.5703125" style="4" customWidth="1"/>
    <col min="3" max="16" width="10.7109375" style="31" customWidth="1"/>
    <col min="17" max="17" width="10.7109375" customWidth="1"/>
    <col min="26" max="26" width="12" bestFit="1" customWidth="1"/>
    <col min="28" max="31" width="9" bestFit="1" customWidth="1"/>
  </cols>
  <sheetData>
    <row r="1" spans="1:32" ht="20.100000000000001" customHeight="1" thickBot="1" x14ac:dyDescent="0.3">
      <c r="A1" s="38" t="s">
        <v>83</v>
      </c>
      <c r="B1" s="38" t="s">
        <v>84</v>
      </c>
      <c r="C1" s="141" t="s">
        <v>85</v>
      </c>
      <c r="D1" s="141" t="s">
        <v>86</v>
      </c>
      <c r="E1" s="141" t="s">
        <v>87</v>
      </c>
      <c r="F1" s="141" t="s">
        <v>88</v>
      </c>
      <c r="G1" s="141" t="s">
        <v>89</v>
      </c>
      <c r="H1" s="141" t="s">
        <v>90</v>
      </c>
      <c r="I1" s="141" t="s">
        <v>91</v>
      </c>
      <c r="J1" s="141" t="s">
        <v>92</v>
      </c>
      <c r="K1" s="141" t="s">
        <v>93</v>
      </c>
      <c r="L1" s="37" t="s">
        <v>94</v>
      </c>
      <c r="M1" s="37" t="s">
        <v>95</v>
      </c>
      <c r="N1" s="37" t="s">
        <v>96</v>
      </c>
      <c r="O1" s="37" t="s">
        <v>97</v>
      </c>
      <c r="P1" s="37" t="s">
        <v>98</v>
      </c>
      <c r="Q1" s="37" t="s">
        <v>99</v>
      </c>
      <c r="R1" s="37" t="s">
        <v>100</v>
      </c>
      <c r="S1" s="37" t="s">
        <v>101</v>
      </c>
      <c r="T1" s="37" t="s">
        <v>102</v>
      </c>
      <c r="U1" s="37" t="s">
        <v>103</v>
      </c>
      <c r="V1" s="37" t="s">
        <v>104</v>
      </c>
      <c r="W1" s="37" t="s">
        <v>105</v>
      </c>
      <c r="X1" s="37" t="s">
        <v>106</v>
      </c>
      <c r="Y1" s="37" t="s">
        <v>107</v>
      </c>
      <c r="Z1" s="37" t="s">
        <v>417</v>
      </c>
      <c r="AA1" s="37" t="s">
        <v>456</v>
      </c>
      <c r="AB1" s="37" t="s">
        <v>460</v>
      </c>
      <c r="AC1" s="37" t="s">
        <v>464</v>
      </c>
      <c r="AD1" s="37" t="s">
        <v>468</v>
      </c>
      <c r="AE1" s="37" t="s">
        <v>528</v>
      </c>
    </row>
    <row r="2" spans="1:32" ht="15" customHeight="1" x14ac:dyDescent="0.25">
      <c r="A2" s="39" t="s">
        <v>108</v>
      </c>
      <c r="B2" s="12" t="s">
        <v>109</v>
      </c>
      <c r="C2" s="142">
        <v>8918</v>
      </c>
      <c r="D2" s="142">
        <v>18068</v>
      </c>
      <c r="E2" s="143">
        <v>28070</v>
      </c>
      <c r="F2" s="143">
        <v>39630</v>
      </c>
      <c r="G2" s="143">
        <v>12107</v>
      </c>
      <c r="H2" s="143">
        <v>22835</v>
      </c>
      <c r="I2" s="143">
        <v>36585</v>
      </c>
      <c r="J2" s="143">
        <v>48784</v>
      </c>
      <c r="K2" s="143">
        <v>11492</v>
      </c>
      <c r="L2" s="144">
        <v>25009</v>
      </c>
      <c r="M2" s="144">
        <v>42164</v>
      </c>
      <c r="N2" s="144">
        <v>54749</v>
      </c>
      <c r="O2" s="144">
        <v>14886</v>
      </c>
      <c r="P2" s="144">
        <v>28841</v>
      </c>
      <c r="Q2" s="144">
        <v>47054</v>
      </c>
      <c r="R2" s="144">
        <v>71134</v>
      </c>
      <c r="S2" s="144">
        <v>17038</v>
      </c>
      <c r="T2" s="144">
        <v>34698</v>
      </c>
      <c r="U2" s="144">
        <v>62379</v>
      </c>
      <c r="V2" s="144">
        <v>83073</v>
      </c>
      <c r="W2" s="144">
        <v>19483</v>
      </c>
      <c r="X2" s="144">
        <v>33128</v>
      </c>
      <c r="Y2" s="144">
        <v>54903</v>
      </c>
      <c r="Z2" s="144">
        <v>71721</v>
      </c>
      <c r="AA2" s="144">
        <v>17561</v>
      </c>
      <c r="AB2" s="144">
        <v>33995</v>
      </c>
      <c r="AC2" s="144">
        <v>57706</v>
      </c>
      <c r="AD2" s="144">
        <v>80088</v>
      </c>
      <c r="AE2" s="144">
        <v>21700</v>
      </c>
      <c r="AF2" s="244"/>
    </row>
    <row r="3" spans="1:32" ht="15" customHeight="1" x14ac:dyDescent="0.25">
      <c r="A3" s="39" t="s">
        <v>110</v>
      </c>
      <c r="B3" s="12" t="s">
        <v>111</v>
      </c>
      <c r="C3" s="145">
        <v>-6780</v>
      </c>
      <c r="D3" s="145">
        <v>-13437</v>
      </c>
      <c r="E3" s="145">
        <v>-21533</v>
      </c>
      <c r="F3" s="145">
        <v>-27985</v>
      </c>
      <c r="G3" s="145">
        <v>-9660</v>
      </c>
      <c r="H3" s="145">
        <v>-17603</v>
      </c>
      <c r="I3" s="145">
        <v>-28115</v>
      </c>
      <c r="J3" s="145">
        <v>-38012</v>
      </c>
      <c r="K3" s="145">
        <v>-9394</v>
      </c>
      <c r="L3" s="145">
        <v>-19775</v>
      </c>
      <c r="M3" s="145">
        <v>-35074</v>
      </c>
      <c r="N3" s="145">
        <v>-45824</v>
      </c>
      <c r="O3" s="145">
        <v>-12515</v>
      </c>
      <c r="P3" s="145">
        <v>-24316</v>
      </c>
      <c r="Q3" s="145">
        <v>-40618</v>
      </c>
      <c r="R3" s="145">
        <v>-64369</v>
      </c>
      <c r="S3" s="145">
        <v>-13874</v>
      </c>
      <c r="T3" s="145">
        <v>-29431</v>
      </c>
      <c r="U3" s="145">
        <v>-54681</v>
      </c>
      <c r="V3" s="145">
        <v>-72475</v>
      </c>
      <c r="W3" s="145">
        <v>-16019</v>
      </c>
      <c r="X3" s="145">
        <v>-27329</v>
      </c>
      <c r="Y3" s="145">
        <v>-47354</v>
      </c>
      <c r="Z3" s="145">
        <v>-61841</v>
      </c>
      <c r="AA3" s="145" t="s">
        <v>457</v>
      </c>
      <c r="AB3" s="145">
        <v>-27754</v>
      </c>
      <c r="AC3" s="145">
        <v>-48659</v>
      </c>
      <c r="AD3" s="145">
        <v>-67519</v>
      </c>
      <c r="AE3" s="145">
        <v>-18562</v>
      </c>
      <c r="AF3" s="244"/>
    </row>
    <row r="4" spans="1:32" ht="15.75" thickBot="1" x14ac:dyDescent="0.3">
      <c r="A4" s="39" t="s">
        <v>490</v>
      </c>
      <c r="B4" s="39" t="s">
        <v>491</v>
      </c>
      <c r="C4" s="146" t="s">
        <v>112</v>
      </c>
      <c r="D4" s="146" t="s">
        <v>112</v>
      </c>
      <c r="E4" s="146">
        <v>272</v>
      </c>
      <c r="F4" s="146">
        <v>-868</v>
      </c>
      <c r="G4" s="146">
        <v>-281</v>
      </c>
      <c r="H4" s="146">
        <v>0</v>
      </c>
      <c r="I4" s="146">
        <v>6392</v>
      </c>
      <c r="J4" s="146">
        <v>4159</v>
      </c>
      <c r="K4" s="146">
        <v>-423</v>
      </c>
      <c r="L4" s="145">
        <v>-944</v>
      </c>
      <c r="M4" s="145">
        <v>-5334</v>
      </c>
      <c r="N4" s="145">
        <v>-5262</v>
      </c>
      <c r="O4" s="145">
        <v>576</v>
      </c>
      <c r="P4" s="145">
        <v>1802</v>
      </c>
      <c r="Q4" s="145">
        <v>1564</v>
      </c>
      <c r="R4" s="145">
        <v>3082</v>
      </c>
      <c r="S4" s="145">
        <v>571</v>
      </c>
      <c r="T4" s="145">
        <v>3318</v>
      </c>
      <c r="U4" s="145">
        <v>4179</v>
      </c>
      <c r="V4" s="145">
        <v>5175</v>
      </c>
      <c r="W4" s="145">
        <v>1043</v>
      </c>
      <c r="X4" s="145">
        <v>2697</v>
      </c>
      <c r="Y4" s="145">
        <v>-5850</v>
      </c>
      <c r="Z4" s="145">
        <v>-5928</v>
      </c>
      <c r="AA4" s="145">
        <v>2855</v>
      </c>
      <c r="AB4" s="145">
        <v>6193</v>
      </c>
      <c r="AC4" s="145">
        <v>4090</v>
      </c>
      <c r="AD4" s="145">
        <v>2701</v>
      </c>
      <c r="AE4" s="145">
        <v>-691</v>
      </c>
      <c r="AF4" s="244"/>
    </row>
    <row r="5" spans="1:32" ht="10.15" customHeight="1" x14ac:dyDescent="0.25">
      <c r="A5" s="13"/>
      <c r="B5" s="13"/>
      <c r="C5" s="18"/>
      <c r="D5" s="18"/>
      <c r="E5" s="18"/>
      <c r="F5" s="18"/>
      <c r="G5" s="18"/>
      <c r="H5" s="18"/>
      <c r="I5" s="18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44"/>
    </row>
    <row r="6" spans="1:32" ht="15" customHeight="1" thickBot="1" x14ac:dyDescent="0.3">
      <c r="A6" s="41" t="s">
        <v>113</v>
      </c>
      <c r="B6" s="42" t="s">
        <v>114</v>
      </c>
      <c r="C6" s="21">
        <v>2138</v>
      </c>
      <c r="D6" s="21">
        <v>4631</v>
      </c>
      <c r="E6" s="21">
        <v>6809</v>
      </c>
      <c r="F6" s="21">
        <v>10777</v>
      </c>
      <c r="G6" s="21">
        <v>2166</v>
      </c>
      <c r="H6" s="21">
        <v>5232</v>
      </c>
      <c r="I6" s="21">
        <v>14862</v>
      </c>
      <c r="J6" s="21">
        <v>14931</v>
      </c>
      <c r="K6" s="21">
        <v>1675</v>
      </c>
      <c r="L6" s="21">
        <v>4290</v>
      </c>
      <c r="M6" s="21">
        <v>1756</v>
      </c>
      <c r="N6" s="21">
        <v>3663</v>
      </c>
      <c r="O6" s="21">
        <v>2947</v>
      </c>
      <c r="P6" s="21">
        <v>6327</v>
      </c>
      <c r="Q6" s="21">
        <v>8000</v>
      </c>
      <c r="R6" s="21">
        <v>9847</v>
      </c>
      <c r="S6" s="21">
        <v>3735</v>
      </c>
      <c r="T6" s="21">
        <v>8585</v>
      </c>
      <c r="U6" s="21">
        <v>11877</v>
      </c>
      <c r="V6" s="21">
        <v>15773</v>
      </c>
      <c r="W6" s="21">
        <v>4507</v>
      </c>
      <c r="X6" s="21">
        <v>8496</v>
      </c>
      <c r="Y6" s="21">
        <v>1699</v>
      </c>
      <c r="Z6" s="21">
        <v>3952</v>
      </c>
      <c r="AA6" s="21">
        <v>5652</v>
      </c>
      <c r="AB6" s="21">
        <v>12434</v>
      </c>
      <c r="AC6" s="21">
        <f>+SUM(AC2:AC4)</f>
        <v>13137</v>
      </c>
      <c r="AD6" s="21">
        <f>+SUM(AD2:AD4)</f>
        <v>15270</v>
      </c>
      <c r="AE6" s="21">
        <f>+SUM(AE2:AE4)</f>
        <v>2447</v>
      </c>
      <c r="AF6" s="244"/>
    </row>
    <row r="7" spans="1:32" ht="10.15" customHeight="1" x14ac:dyDescent="0.25">
      <c r="A7" s="13"/>
      <c r="B7" s="13"/>
      <c r="C7" s="18"/>
      <c r="D7" s="18"/>
      <c r="E7" s="18"/>
      <c r="F7" s="18"/>
      <c r="G7" s="18"/>
      <c r="H7" s="18"/>
      <c r="I7" s="18"/>
      <c r="J7" s="29"/>
      <c r="K7" s="2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44"/>
    </row>
    <row r="8" spans="1:32" ht="10.15" customHeight="1" x14ac:dyDescent="0.25">
      <c r="A8" s="13" t="s">
        <v>229</v>
      </c>
      <c r="B8" s="13" t="s">
        <v>230</v>
      </c>
      <c r="C8" s="151" t="s">
        <v>112</v>
      </c>
      <c r="D8" s="151" t="s">
        <v>112</v>
      </c>
      <c r="E8" s="151" t="s">
        <v>112</v>
      </c>
      <c r="F8" s="151" t="s">
        <v>112</v>
      </c>
      <c r="G8" s="151" t="s">
        <v>112</v>
      </c>
      <c r="H8" s="151" t="s">
        <v>112</v>
      </c>
      <c r="I8" s="151" t="s">
        <v>112</v>
      </c>
      <c r="J8" s="151" t="s">
        <v>112</v>
      </c>
      <c r="K8" s="151" t="s">
        <v>112</v>
      </c>
      <c r="L8" s="151" t="s">
        <v>112</v>
      </c>
      <c r="M8" s="151" t="s">
        <v>112</v>
      </c>
      <c r="N8" s="151" t="s">
        <v>112</v>
      </c>
      <c r="O8" s="151" t="s">
        <v>112</v>
      </c>
      <c r="P8" s="151" t="s">
        <v>112</v>
      </c>
      <c r="Q8" s="151" t="s">
        <v>112</v>
      </c>
      <c r="R8" s="151" t="s">
        <v>112</v>
      </c>
      <c r="S8" s="151" t="s">
        <v>112</v>
      </c>
      <c r="T8" s="151" t="s">
        <v>112</v>
      </c>
      <c r="U8" s="151" t="s">
        <v>112</v>
      </c>
      <c r="V8" s="151" t="s">
        <v>112</v>
      </c>
      <c r="W8" s="151" t="s">
        <v>112</v>
      </c>
      <c r="X8" s="151" t="s">
        <v>112</v>
      </c>
      <c r="Y8" s="151" t="s">
        <v>112</v>
      </c>
      <c r="Z8" s="151" t="s">
        <v>112</v>
      </c>
      <c r="AA8" s="151" t="s">
        <v>112</v>
      </c>
      <c r="AB8" s="151" t="s">
        <v>112</v>
      </c>
      <c r="AC8" s="151" t="s">
        <v>112</v>
      </c>
      <c r="AD8" s="215">
        <v>-2612</v>
      </c>
      <c r="AE8" s="215">
        <v>-837</v>
      </c>
      <c r="AF8" s="244"/>
    </row>
    <row r="9" spans="1:32" x14ac:dyDescent="0.25">
      <c r="A9" s="39" t="s">
        <v>513</v>
      </c>
      <c r="B9" s="13" t="s">
        <v>514</v>
      </c>
      <c r="C9" s="145">
        <v>-1332</v>
      </c>
      <c r="D9" s="145">
        <v>-3121</v>
      </c>
      <c r="E9" s="145">
        <v>-5200</v>
      </c>
      <c r="F9" s="145">
        <v>-7014</v>
      </c>
      <c r="G9" s="145">
        <v>-1932</v>
      </c>
      <c r="H9" s="145">
        <v>-4332</v>
      </c>
      <c r="I9" s="145">
        <v>-6897</v>
      </c>
      <c r="J9" s="145">
        <v>-8585</v>
      </c>
      <c r="K9" s="145">
        <v>-833</v>
      </c>
      <c r="L9" s="145">
        <v>-3211</v>
      </c>
      <c r="M9" s="145">
        <v>-5622</v>
      </c>
      <c r="N9" s="145">
        <v>-10354</v>
      </c>
      <c r="O9" s="145">
        <v>-2001</v>
      </c>
      <c r="P9" s="145">
        <v>-4413</v>
      </c>
      <c r="Q9" s="145">
        <v>-6831</v>
      </c>
      <c r="R9" s="145">
        <v>-9582</v>
      </c>
      <c r="S9" s="145">
        <v>-2246</v>
      </c>
      <c r="T9" s="145">
        <v>-4591</v>
      </c>
      <c r="U9" s="145">
        <v>-7262</v>
      </c>
      <c r="V9" s="145">
        <v>-10227</v>
      </c>
      <c r="W9" s="145">
        <v>-2526</v>
      </c>
      <c r="X9" s="145">
        <v>-5146</v>
      </c>
      <c r="Y9" s="145">
        <v>-8218</v>
      </c>
      <c r="Z9" s="145">
        <v>-14361</v>
      </c>
      <c r="AA9" s="145">
        <v>-2939</v>
      </c>
      <c r="AB9" s="145">
        <v>-5778</v>
      </c>
      <c r="AC9" s="215">
        <v>-9252</v>
      </c>
      <c r="AD9" s="215">
        <v>-10153</v>
      </c>
      <c r="AE9" s="215">
        <v>-2616</v>
      </c>
      <c r="AF9" s="244"/>
    </row>
    <row r="10" spans="1:32" ht="10.15" customHeight="1" x14ac:dyDescent="0.25">
      <c r="A10" s="13" t="s">
        <v>511</v>
      </c>
      <c r="B10" s="13" t="s">
        <v>512</v>
      </c>
      <c r="C10" s="143" t="s">
        <v>112</v>
      </c>
      <c r="D10" s="143" t="s">
        <v>112</v>
      </c>
      <c r="E10" s="143" t="s">
        <v>112</v>
      </c>
      <c r="F10" s="143" t="s">
        <v>112</v>
      </c>
      <c r="G10" s="143" t="s">
        <v>112</v>
      </c>
      <c r="H10" s="143" t="s">
        <v>112</v>
      </c>
      <c r="I10" s="143" t="s">
        <v>112</v>
      </c>
      <c r="J10" s="143" t="s">
        <v>112</v>
      </c>
      <c r="K10" s="143" t="s">
        <v>112</v>
      </c>
      <c r="L10" s="143" t="s">
        <v>112</v>
      </c>
      <c r="M10" s="143" t="s">
        <v>112</v>
      </c>
      <c r="N10" s="143" t="s">
        <v>112</v>
      </c>
      <c r="O10" s="143" t="s">
        <v>112</v>
      </c>
      <c r="P10" s="143" t="s">
        <v>112</v>
      </c>
      <c r="Q10" s="143" t="s">
        <v>112</v>
      </c>
      <c r="R10" s="143" t="s">
        <v>112</v>
      </c>
      <c r="S10" s="143" t="s">
        <v>112</v>
      </c>
      <c r="T10" s="143" t="s">
        <v>112</v>
      </c>
      <c r="U10" s="143" t="s">
        <v>112</v>
      </c>
      <c r="V10" s="143" t="s">
        <v>112</v>
      </c>
      <c r="W10" s="143" t="s">
        <v>112</v>
      </c>
      <c r="X10" s="143" t="s">
        <v>112</v>
      </c>
      <c r="Y10" s="143" t="s">
        <v>112</v>
      </c>
      <c r="Z10" s="143" t="s">
        <v>112</v>
      </c>
      <c r="AA10" s="143" t="s">
        <v>112</v>
      </c>
      <c r="AB10" s="143" t="s">
        <v>112</v>
      </c>
      <c r="AC10" s="143" t="s">
        <v>112</v>
      </c>
      <c r="AD10" s="215">
        <v>-202</v>
      </c>
      <c r="AE10" s="215">
        <v>0</v>
      </c>
      <c r="AF10" s="244"/>
    </row>
    <row r="11" spans="1:32" ht="15" customHeight="1" x14ac:dyDescent="0.25">
      <c r="A11" s="13" t="s">
        <v>115</v>
      </c>
      <c r="B11" s="13" t="s">
        <v>116</v>
      </c>
      <c r="C11" s="143" t="s">
        <v>112</v>
      </c>
      <c r="D11" s="143" t="s">
        <v>112</v>
      </c>
      <c r="E11" s="143">
        <v>435</v>
      </c>
      <c r="F11" s="143">
        <v>0</v>
      </c>
      <c r="G11" s="143">
        <v>0</v>
      </c>
      <c r="H11" s="150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 t="s">
        <v>112</v>
      </c>
      <c r="U11" s="143" t="s">
        <v>112</v>
      </c>
      <c r="V11" s="143" t="s">
        <v>112</v>
      </c>
      <c r="W11" s="143">
        <v>0</v>
      </c>
      <c r="X11" s="143" t="s">
        <v>112</v>
      </c>
      <c r="Y11" s="143">
        <v>0</v>
      </c>
      <c r="Z11" s="143" t="s">
        <v>112</v>
      </c>
      <c r="AA11" s="143" t="s">
        <v>112</v>
      </c>
      <c r="AB11" s="143" t="s">
        <v>112</v>
      </c>
      <c r="AC11" s="236">
        <v>0</v>
      </c>
      <c r="AD11" s="237">
        <v>0</v>
      </c>
      <c r="AE11" s="237">
        <v>0</v>
      </c>
      <c r="AF11" s="244"/>
    </row>
    <row r="12" spans="1:32" ht="15" customHeight="1" thickBot="1" x14ac:dyDescent="0.3">
      <c r="A12" s="39" t="s">
        <v>117</v>
      </c>
      <c r="B12" s="13" t="s">
        <v>118</v>
      </c>
      <c r="C12" s="147">
        <v>181</v>
      </c>
      <c r="D12" s="147">
        <v>256</v>
      </c>
      <c r="E12" s="147">
        <v>264</v>
      </c>
      <c r="F12" s="147">
        <v>127</v>
      </c>
      <c r="G12" s="147">
        <v>53</v>
      </c>
      <c r="H12" s="148">
        <v>124</v>
      </c>
      <c r="I12" s="147">
        <v>427</v>
      </c>
      <c r="J12" s="147">
        <v>351</v>
      </c>
      <c r="K12" s="148">
        <v>147</v>
      </c>
      <c r="L12" s="149">
        <v>372</v>
      </c>
      <c r="M12" s="149">
        <v>673</v>
      </c>
      <c r="N12" s="149">
        <v>2753</v>
      </c>
      <c r="O12" s="149">
        <v>176</v>
      </c>
      <c r="P12" s="149">
        <v>386</v>
      </c>
      <c r="Q12" s="149">
        <v>533</v>
      </c>
      <c r="R12" s="149">
        <v>744</v>
      </c>
      <c r="S12" s="149">
        <v>126</v>
      </c>
      <c r="T12" s="149">
        <v>228</v>
      </c>
      <c r="U12" s="149">
        <v>353</v>
      </c>
      <c r="V12" s="149">
        <v>1350</v>
      </c>
      <c r="W12" s="149">
        <v>121</v>
      </c>
      <c r="X12" s="149">
        <v>270</v>
      </c>
      <c r="Y12" s="149">
        <v>482</v>
      </c>
      <c r="Z12" s="216">
        <v>590</v>
      </c>
      <c r="AA12" s="216">
        <v>173</v>
      </c>
      <c r="AB12" s="216">
        <v>413</v>
      </c>
      <c r="AC12" s="216">
        <f>702+56</f>
        <v>758</v>
      </c>
      <c r="AD12" s="216">
        <f>444+352</f>
        <v>796</v>
      </c>
      <c r="AE12" s="216">
        <f>75+35</f>
        <v>110</v>
      </c>
      <c r="AF12" s="244"/>
    </row>
    <row r="13" spans="1:32" ht="15" customHeight="1" x14ac:dyDescent="0.25">
      <c r="A13" s="39"/>
      <c r="B13" s="13"/>
      <c r="C13" s="143"/>
      <c r="D13" s="143"/>
      <c r="E13" s="143"/>
      <c r="F13" s="143"/>
      <c r="G13" s="143"/>
      <c r="H13" s="150"/>
      <c r="I13" s="143"/>
      <c r="J13" s="143"/>
      <c r="K13" s="150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235"/>
      <c r="AA13" s="235"/>
      <c r="AB13" s="235"/>
      <c r="AC13" s="235"/>
      <c r="AD13" s="235"/>
      <c r="AE13" s="235"/>
      <c r="AF13" s="244"/>
    </row>
    <row r="14" spans="1:32" ht="15" customHeight="1" x14ac:dyDescent="0.25">
      <c r="A14" s="41" t="s">
        <v>119</v>
      </c>
      <c r="B14" s="42" t="s">
        <v>120</v>
      </c>
      <c r="C14" s="25">
        <v>987</v>
      </c>
      <c r="D14" s="25">
        <v>1766</v>
      </c>
      <c r="E14" s="25">
        <v>2308</v>
      </c>
      <c r="F14" s="25">
        <v>3890</v>
      </c>
      <c r="G14" s="25">
        <v>287</v>
      </c>
      <c r="H14" s="25">
        <v>1024</v>
      </c>
      <c r="I14" s="25">
        <v>8392</v>
      </c>
      <c r="J14" s="25">
        <v>6697</v>
      </c>
      <c r="K14" s="25">
        <v>989</v>
      </c>
      <c r="L14" s="25">
        <v>1451</v>
      </c>
      <c r="M14" s="25">
        <v>-3193</v>
      </c>
      <c r="N14" s="25">
        <v>-3938</v>
      </c>
      <c r="O14" s="25">
        <v>1122</v>
      </c>
      <c r="P14" s="25">
        <v>2300</v>
      </c>
      <c r="Q14" s="25">
        <v>1702</v>
      </c>
      <c r="R14" s="25">
        <v>1009</v>
      </c>
      <c r="S14" s="25">
        <v>1615</v>
      </c>
      <c r="T14" s="25">
        <v>4222</v>
      </c>
      <c r="U14" s="25">
        <v>4968</v>
      </c>
      <c r="V14" s="25">
        <v>6896</v>
      </c>
      <c r="W14" s="25">
        <v>2102</v>
      </c>
      <c r="X14" s="25">
        <v>3620</v>
      </c>
      <c r="Y14" s="25">
        <v>-6037</v>
      </c>
      <c r="Z14" s="25">
        <v>-9819</v>
      </c>
      <c r="AA14" s="25">
        <v>2886</v>
      </c>
      <c r="AB14" s="25">
        <v>7069</v>
      </c>
      <c r="AC14" s="224">
        <f>+SUM(AC6:AC12)</f>
        <v>4643</v>
      </c>
      <c r="AD14" s="224">
        <f>+SUM(AD6:AD12)</f>
        <v>3099</v>
      </c>
      <c r="AE14" s="224">
        <f>+SUM(AE6:AE12)</f>
        <v>-896</v>
      </c>
      <c r="AF14" s="244"/>
    </row>
    <row r="15" spans="1:32" ht="10.15" customHeight="1" x14ac:dyDescent="0.25">
      <c r="A15" s="13"/>
      <c r="B15" s="1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44"/>
    </row>
    <row r="16" spans="1:32" ht="15" customHeight="1" thickBot="1" x14ac:dyDescent="0.3">
      <c r="A16" s="43" t="s">
        <v>121</v>
      </c>
      <c r="B16" s="13" t="s">
        <v>122</v>
      </c>
      <c r="C16" s="146">
        <v>-432</v>
      </c>
      <c r="D16" s="146">
        <v>-772</v>
      </c>
      <c r="E16" s="146">
        <v>-1535</v>
      </c>
      <c r="F16" s="146">
        <v>-2098</v>
      </c>
      <c r="G16" s="146">
        <v>-272</v>
      </c>
      <c r="H16" s="146">
        <v>-605</v>
      </c>
      <c r="I16" s="146">
        <v>-1132</v>
      </c>
      <c r="J16" s="146">
        <v>-1904</v>
      </c>
      <c r="K16" s="146">
        <v>-364</v>
      </c>
      <c r="L16" s="146">
        <v>-966</v>
      </c>
      <c r="M16" s="146">
        <v>-1685</v>
      </c>
      <c r="N16" s="146">
        <v>-2295</v>
      </c>
      <c r="O16" s="146">
        <v>-955</v>
      </c>
      <c r="P16" s="146">
        <v>-1959</v>
      </c>
      <c r="Q16" s="146">
        <v>-2981</v>
      </c>
      <c r="R16" s="146">
        <v>-5000</v>
      </c>
      <c r="S16" s="146">
        <v>-1439</v>
      </c>
      <c r="T16" s="146">
        <v>-2922</v>
      </c>
      <c r="U16" s="146">
        <v>-4530</v>
      </c>
      <c r="V16" s="146">
        <v>-5547</v>
      </c>
      <c r="W16" s="146">
        <v>-1435</v>
      </c>
      <c r="X16" s="146">
        <v>-2873</v>
      </c>
      <c r="Y16" s="146">
        <v>-4396</v>
      </c>
      <c r="Z16" s="146">
        <v>-6459</v>
      </c>
      <c r="AA16" s="146">
        <v>-1679</v>
      </c>
      <c r="AB16" s="146">
        <v>-3418</v>
      </c>
      <c r="AC16" s="146">
        <v>-5267</v>
      </c>
      <c r="AD16" s="146">
        <v>-7537</v>
      </c>
      <c r="AE16" s="146">
        <v>-2277</v>
      </c>
      <c r="AF16" s="244"/>
    </row>
    <row r="17" spans="1:32" ht="10.15" customHeight="1" x14ac:dyDescent="0.25">
      <c r="A17" s="13"/>
      <c r="B17" s="13"/>
      <c r="C17" s="18"/>
      <c r="D17" s="18"/>
      <c r="E17" s="18"/>
      <c r="F17" s="18"/>
      <c r="G17" s="18"/>
      <c r="H17" s="18"/>
      <c r="I17" s="18"/>
      <c r="J17" s="29"/>
      <c r="K17" s="29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4"/>
    </row>
    <row r="18" spans="1:32" ht="23.25" x14ac:dyDescent="0.25">
      <c r="A18" s="12" t="s">
        <v>123</v>
      </c>
      <c r="B18" s="12" t="s">
        <v>124</v>
      </c>
      <c r="C18" s="18">
        <v>0</v>
      </c>
      <c r="D18" s="18">
        <v>0</v>
      </c>
      <c r="E18" s="18"/>
      <c r="F18" s="18"/>
      <c r="G18" s="18"/>
      <c r="H18" s="18"/>
      <c r="I18" s="18"/>
      <c r="J18" s="29">
        <v>0</v>
      </c>
      <c r="K18" s="29">
        <v>0</v>
      </c>
      <c r="L18" s="22">
        <v>0</v>
      </c>
      <c r="M18" s="25">
        <v>0</v>
      </c>
      <c r="N18" s="25">
        <v>-229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 t="s">
        <v>112</v>
      </c>
      <c r="Y18" s="22">
        <v>0</v>
      </c>
      <c r="Z18" s="22" t="s">
        <v>112</v>
      </c>
      <c r="AA18" s="22" t="s">
        <v>112</v>
      </c>
      <c r="AB18" s="22" t="s">
        <v>112</v>
      </c>
      <c r="AC18" s="22">
        <v>0</v>
      </c>
      <c r="AD18" s="22">
        <v>0</v>
      </c>
      <c r="AE18" s="22">
        <v>0</v>
      </c>
      <c r="AF18" s="244"/>
    </row>
    <row r="19" spans="1:32" ht="10.15" customHeight="1" x14ac:dyDescent="0.25">
      <c r="A19" s="13"/>
      <c r="B19" s="12"/>
      <c r="C19" s="18"/>
      <c r="D19" s="18"/>
      <c r="E19" s="18"/>
      <c r="F19" s="18"/>
      <c r="G19" s="18"/>
      <c r="H19" s="18"/>
      <c r="I19" s="18"/>
      <c r="J19" s="29"/>
      <c r="K19" s="29"/>
      <c r="L19" s="22"/>
      <c r="M19" s="25"/>
      <c r="N19" s="25"/>
      <c r="O19" s="22"/>
      <c r="P19" s="22"/>
      <c r="AF19" s="244"/>
    </row>
    <row r="20" spans="1:32" ht="15" customHeight="1" thickBot="1" x14ac:dyDescent="0.3">
      <c r="A20" s="40" t="s">
        <v>125</v>
      </c>
      <c r="B20" s="42" t="s">
        <v>126</v>
      </c>
      <c r="C20" s="21">
        <v>555</v>
      </c>
      <c r="D20" s="21">
        <v>994</v>
      </c>
      <c r="E20" s="21">
        <v>773</v>
      </c>
      <c r="F20" s="21">
        <v>1792</v>
      </c>
      <c r="G20" s="21">
        <v>15</v>
      </c>
      <c r="H20" s="21">
        <v>419</v>
      </c>
      <c r="I20" s="21">
        <v>7260</v>
      </c>
      <c r="J20" s="21">
        <v>4793</v>
      </c>
      <c r="K20" s="21">
        <v>625</v>
      </c>
      <c r="L20" s="21">
        <v>485</v>
      </c>
      <c r="M20" s="26">
        <v>-4878</v>
      </c>
      <c r="N20" s="26">
        <v>-6462</v>
      </c>
      <c r="O20" s="21">
        <v>167</v>
      </c>
      <c r="P20" s="21">
        <v>341</v>
      </c>
      <c r="Q20" s="26">
        <v>-1279</v>
      </c>
      <c r="R20" s="26">
        <v>-3991</v>
      </c>
      <c r="S20" s="26">
        <v>176</v>
      </c>
      <c r="T20" s="26">
        <v>1300</v>
      </c>
      <c r="U20" s="26">
        <v>438</v>
      </c>
      <c r="V20" s="26">
        <v>1350</v>
      </c>
      <c r="W20" s="26">
        <v>668</v>
      </c>
      <c r="X20" s="26">
        <v>747</v>
      </c>
      <c r="Y20" s="26">
        <v>-10433</v>
      </c>
      <c r="Z20" s="26">
        <v>-16278</v>
      </c>
      <c r="AA20" s="26">
        <v>1207</v>
      </c>
      <c r="AB20" s="26">
        <v>3651</v>
      </c>
      <c r="AC20" s="225">
        <f>+SUM(AC14:AC19)</f>
        <v>-624</v>
      </c>
      <c r="AD20" s="225">
        <f>+SUM(AD14:AD19)</f>
        <v>-4438</v>
      </c>
      <c r="AE20" s="225">
        <f>+SUM(AE14:AE19)</f>
        <v>-3173</v>
      </c>
      <c r="AF20" s="244"/>
    </row>
    <row r="21" spans="1:32" ht="10.15" customHeight="1" x14ac:dyDescent="0.25">
      <c r="A21" s="13"/>
      <c r="B21" s="13"/>
      <c r="C21" s="18"/>
      <c r="D21" s="18"/>
      <c r="E21" s="18"/>
      <c r="F21" s="18"/>
      <c r="G21" s="18"/>
      <c r="H21" s="18"/>
      <c r="I21" s="18"/>
      <c r="J21" s="29"/>
      <c r="K21" s="2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3"/>
      <c r="AD21" s="223"/>
      <c r="AE21" s="223"/>
      <c r="AF21" s="244"/>
    </row>
    <row r="22" spans="1:32" ht="15" customHeight="1" thickBot="1" x14ac:dyDescent="0.3">
      <c r="A22" s="43" t="s">
        <v>127</v>
      </c>
      <c r="B22" s="13" t="s">
        <v>128</v>
      </c>
      <c r="C22" s="146">
        <v>-5</v>
      </c>
      <c r="D22" s="146">
        <v>9</v>
      </c>
      <c r="E22" s="146">
        <v>11</v>
      </c>
      <c r="F22" s="146">
        <v>353</v>
      </c>
      <c r="G22" s="146">
        <v>0</v>
      </c>
      <c r="H22" s="146">
        <v>68</v>
      </c>
      <c r="I22" s="146">
        <v>78</v>
      </c>
      <c r="J22" s="146">
        <v>222</v>
      </c>
      <c r="K22" s="146">
        <v>0</v>
      </c>
      <c r="L22" s="146">
        <v>0</v>
      </c>
      <c r="M22" s="146">
        <v>0</v>
      </c>
      <c r="N22" s="146">
        <v>482</v>
      </c>
      <c r="O22" s="146">
        <v>0</v>
      </c>
      <c r="P22" s="146">
        <v>0</v>
      </c>
      <c r="Q22" s="146">
        <v>0</v>
      </c>
      <c r="R22" s="146">
        <v>773</v>
      </c>
      <c r="S22" s="146" t="s">
        <v>112</v>
      </c>
      <c r="T22" s="146" t="s">
        <v>112</v>
      </c>
      <c r="U22" s="146" t="s">
        <v>112</v>
      </c>
      <c r="V22" s="146">
        <v>442</v>
      </c>
      <c r="W22" s="146">
        <v>0</v>
      </c>
      <c r="X22" s="146" t="s">
        <v>112</v>
      </c>
      <c r="Y22" s="146">
        <v>0</v>
      </c>
      <c r="Z22" s="146">
        <v>843</v>
      </c>
      <c r="AA22" s="146" t="s">
        <v>112</v>
      </c>
      <c r="AB22" s="146" t="s">
        <v>112</v>
      </c>
      <c r="AC22" s="226">
        <v>0</v>
      </c>
      <c r="AD22" s="226">
        <v>-913</v>
      </c>
      <c r="AE22" s="226">
        <v>0</v>
      </c>
      <c r="AF22" s="244"/>
    </row>
    <row r="23" spans="1:32" ht="10.15" customHeight="1" x14ac:dyDescent="0.25">
      <c r="A23" s="13"/>
      <c r="B23" s="42"/>
      <c r="C23" s="18"/>
      <c r="D23" s="18"/>
      <c r="E23" s="18"/>
      <c r="F23" s="18"/>
      <c r="G23" s="18"/>
      <c r="H23" s="18"/>
      <c r="I23" s="18"/>
      <c r="J23" s="29"/>
      <c r="K23" s="29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3"/>
      <c r="AD23" s="223"/>
      <c r="AE23" s="223"/>
      <c r="AF23" s="244"/>
    </row>
    <row r="24" spans="1:32" ht="15" customHeight="1" thickBot="1" x14ac:dyDescent="0.3">
      <c r="A24" s="40" t="s">
        <v>129</v>
      </c>
      <c r="B24" s="42" t="s">
        <v>130</v>
      </c>
      <c r="C24" s="21">
        <v>550</v>
      </c>
      <c r="D24" s="21">
        <v>1003</v>
      </c>
      <c r="E24" s="21">
        <v>784</v>
      </c>
      <c r="F24" s="21">
        <v>2145</v>
      </c>
      <c r="G24" s="21">
        <v>15</v>
      </c>
      <c r="H24" s="21">
        <v>487</v>
      </c>
      <c r="I24" s="21">
        <v>7338</v>
      </c>
      <c r="J24" s="21">
        <v>5015</v>
      </c>
      <c r="K24" s="21">
        <v>625</v>
      </c>
      <c r="L24" s="21">
        <v>485</v>
      </c>
      <c r="M24" s="26">
        <v>-4878</v>
      </c>
      <c r="N24" s="26">
        <v>-5980</v>
      </c>
      <c r="O24" s="21">
        <v>167</v>
      </c>
      <c r="P24" s="21">
        <v>341</v>
      </c>
      <c r="Q24" s="26">
        <v>-1279</v>
      </c>
      <c r="R24" s="26">
        <v>-3218</v>
      </c>
      <c r="S24" s="26">
        <v>176</v>
      </c>
      <c r="T24" s="26">
        <v>1300</v>
      </c>
      <c r="U24" s="26">
        <v>438</v>
      </c>
      <c r="V24" s="26">
        <v>1792</v>
      </c>
      <c r="W24" s="26">
        <v>668</v>
      </c>
      <c r="X24" s="26">
        <v>747</v>
      </c>
      <c r="Y24" s="26">
        <v>-10433</v>
      </c>
      <c r="Z24" s="26">
        <v>-15435</v>
      </c>
      <c r="AA24" s="26">
        <v>1207</v>
      </c>
      <c r="AB24" s="26">
        <v>3651</v>
      </c>
      <c r="AC24" s="225">
        <f>+SUM(AC20:AC23)</f>
        <v>-624</v>
      </c>
      <c r="AD24" s="225">
        <f>+SUM(AD20:AD23)</f>
        <v>-5351</v>
      </c>
      <c r="AE24" s="225">
        <f>+SUM(AE20:AE23)</f>
        <v>-3173</v>
      </c>
      <c r="AF24" s="244"/>
    </row>
    <row r="25" spans="1:32" ht="10.15" customHeight="1" x14ac:dyDescent="0.25">
      <c r="A25" s="13"/>
      <c r="B25" s="13"/>
      <c r="C25" s="18"/>
      <c r="D25" s="18"/>
      <c r="E25" s="18"/>
      <c r="F25" s="18"/>
      <c r="G25" s="18"/>
      <c r="H25" s="18"/>
      <c r="I25" s="18"/>
      <c r="J25" s="29"/>
      <c r="K25" s="29"/>
      <c r="L25" s="22"/>
      <c r="M25" s="22"/>
      <c r="N25" s="22"/>
      <c r="O25" s="22"/>
      <c r="P25" s="22"/>
      <c r="AF25" s="244"/>
    </row>
    <row r="26" spans="1:32" ht="15" customHeight="1" x14ac:dyDescent="0.25">
      <c r="A26" s="40" t="s">
        <v>131</v>
      </c>
      <c r="B26" s="42" t="s">
        <v>132</v>
      </c>
      <c r="C26" s="18"/>
      <c r="D26" s="18"/>
      <c r="E26" s="18"/>
      <c r="F26" s="18"/>
      <c r="G26" s="18"/>
      <c r="H26" s="18"/>
      <c r="I26" s="18"/>
      <c r="J26" s="29"/>
      <c r="K26" s="29"/>
      <c r="L26" s="22"/>
      <c r="M26" s="22"/>
      <c r="N26" s="22"/>
      <c r="O26" s="22"/>
      <c r="P26" s="22"/>
      <c r="AF26" s="244"/>
    </row>
    <row r="27" spans="1:32" ht="15" customHeight="1" x14ac:dyDescent="0.25">
      <c r="A27" s="39" t="s">
        <v>133</v>
      </c>
      <c r="B27" s="13" t="s">
        <v>444</v>
      </c>
      <c r="C27" s="143">
        <v>583</v>
      </c>
      <c r="D27" s="143">
        <v>1031</v>
      </c>
      <c r="E27" s="143">
        <v>812</v>
      </c>
      <c r="F27" s="143">
        <v>2173</v>
      </c>
      <c r="G27" s="143">
        <v>15</v>
      </c>
      <c r="H27" s="142">
        <v>487</v>
      </c>
      <c r="I27" s="143">
        <v>7319</v>
      </c>
      <c r="J27" s="150">
        <v>4926</v>
      </c>
      <c r="K27" s="150">
        <v>664</v>
      </c>
      <c r="L27" s="151">
        <v>571</v>
      </c>
      <c r="M27" s="145">
        <v>-4768</v>
      </c>
      <c r="N27" s="145">
        <v>-5957</v>
      </c>
      <c r="O27" s="145">
        <v>177</v>
      </c>
      <c r="P27" s="142">
        <v>369</v>
      </c>
      <c r="Q27" s="145">
        <v>-1287</v>
      </c>
      <c r="R27" s="145">
        <v>-3228</v>
      </c>
      <c r="S27" s="145">
        <v>189</v>
      </c>
      <c r="T27" s="145">
        <v>1310</v>
      </c>
      <c r="U27" s="145">
        <v>420</v>
      </c>
      <c r="V27" s="145">
        <v>1772</v>
      </c>
      <c r="W27" s="145">
        <v>679</v>
      </c>
      <c r="X27" s="145">
        <v>759</v>
      </c>
      <c r="Y27" s="145">
        <v>-10399</v>
      </c>
      <c r="Z27" s="145">
        <v>-15427</v>
      </c>
      <c r="AA27" s="145">
        <v>1215</v>
      </c>
      <c r="AB27" s="145">
        <v>3650</v>
      </c>
      <c r="AC27" s="215">
        <v>-619</v>
      </c>
      <c r="AD27" s="215">
        <v>-5421</v>
      </c>
      <c r="AE27" s="215">
        <v>-3157</v>
      </c>
      <c r="AF27" s="244"/>
    </row>
    <row r="28" spans="1:32" ht="15" customHeight="1" thickBot="1" x14ac:dyDescent="0.3">
      <c r="A28" s="39" t="s">
        <v>134</v>
      </c>
      <c r="B28" s="13" t="s">
        <v>48</v>
      </c>
      <c r="C28" s="146">
        <v>-33</v>
      </c>
      <c r="D28" s="146">
        <v>-28</v>
      </c>
      <c r="E28" s="146">
        <v>-28</v>
      </c>
      <c r="F28" s="146">
        <v>-28</v>
      </c>
      <c r="G28" s="146">
        <v>0</v>
      </c>
      <c r="H28" s="146">
        <v>-15</v>
      </c>
      <c r="I28" s="146">
        <v>19</v>
      </c>
      <c r="J28" s="146">
        <v>89</v>
      </c>
      <c r="K28" s="146">
        <v>-39</v>
      </c>
      <c r="L28" s="146">
        <v>-86</v>
      </c>
      <c r="M28" s="146">
        <v>-110</v>
      </c>
      <c r="N28" s="146">
        <v>-23</v>
      </c>
      <c r="O28" s="146">
        <v>-10</v>
      </c>
      <c r="P28" s="146">
        <v>-28</v>
      </c>
      <c r="Q28" s="146">
        <v>8</v>
      </c>
      <c r="R28" s="146">
        <v>10</v>
      </c>
      <c r="S28" s="146">
        <v>-13</v>
      </c>
      <c r="T28" s="146">
        <v>-10</v>
      </c>
      <c r="U28" s="146">
        <v>18</v>
      </c>
      <c r="V28" s="146">
        <v>20</v>
      </c>
      <c r="W28" s="146">
        <v>-11</v>
      </c>
      <c r="X28" s="146">
        <v>-12</v>
      </c>
      <c r="Y28" s="146">
        <v>-34</v>
      </c>
      <c r="Z28" s="146">
        <v>-8</v>
      </c>
      <c r="AA28" s="146">
        <v>-8</v>
      </c>
      <c r="AB28" s="146">
        <v>1</v>
      </c>
      <c r="AC28" s="226">
        <v>-5</v>
      </c>
      <c r="AD28" s="226">
        <v>70</v>
      </c>
      <c r="AE28" s="226">
        <v>-16</v>
      </c>
      <c r="AF28" s="244"/>
    </row>
    <row r="29" spans="1:32" ht="10.15" customHeight="1" x14ac:dyDescent="0.25">
      <c r="A29" s="13"/>
      <c r="B29" s="13"/>
      <c r="C29" s="18"/>
      <c r="D29" s="18"/>
      <c r="E29" s="18"/>
      <c r="F29" s="18"/>
      <c r="G29" s="18"/>
      <c r="H29" s="18"/>
      <c r="I29" s="18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6"/>
      <c r="AD29" s="36"/>
      <c r="AE29" s="36"/>
      <c r="AF29" s="244"/>
    </row>
    <row r="30" spans="1:32" ht="15" customHeight="1" thickBot="1" x14ac:dyDescent="0.3">
      <c r="A30" s="40" t="s">
        <v>129</v>
      </c>
      <c r="B30" s="42" t="s">
        <v>130</v>
      </c>
      <c r="C30" s="23">
        <v>550</v>
      </c>
      <c r="D30" s="23">
        <v>1003</v>
      </c>
      <c r="E30" s="23">
        <v>784</v>
      </c>
      <c r="F30" s="23">
        <v>2145</v>
      </c>
      <c r="G30" s="23">
        <v>15</v>
      </c>
      <c r="H30" s="23">
        <v>472</v>
      </c>
      <c r="I30" s="23">
        <v>7338</v>
      </c>
      <c r="J30" s="23">
        <v>5015</v>
      </c>
      <c r="K30" s="23">
        <v>625</v>
      </c>
      <c r="L30" s="23">
        <v>485</v>
      </c>
      <c r="M30" s="27">
        <v>-4878</v>
      </c>
      <c r="N30" s="27">
        <v>-5980</v>
      </c>
      <c r="O30" s="27">
        <v>167</v>
      </c>
      <c r="P30" s="23">
        <v>341</v>
      </c>
      <c r="Q30" s="27">
        <v>-1279</v>
      </c>
      <c r="R30" s="27">
        <v>-3218</v>
      </c>
      <c r="S30" s="27">
        <v>176</v>
      </c>
      <c r="T30" s="27">
        <v>1300</v>
      </c>
      <c r="U30" s="27">
        <v>438</v>
      </c>
      <c r="V30" s="27">
        <v>1792</v>
      </c>
      <c r="W30" s="27">
        <v>668</v>
      </c>
      <c r="X30" s="27">
        <v>747</v>
      </c>
      <c r="Y30" s="27">
        <v>-10433</v>
      </c>
      <c r="Z30" s="27">
        <v>-15435</v>
      </c>
      <c r="AA30" s="27">
        <v>1207</v>
      </c>
      <c r="AB30" s="27">
        <v>3651</v>
      </c>
      <c r="AC30" s="27">
        <f>+SUM(AC27:AC28)</f>
        <v>-624</v>
      </c>
      <c r="AD30" s="27">
        <f t="shared" ref="AD30:AE30" si="0">+SUM(AD27:AD28)</f>
        <v>-5351</v>
      </c>
      <c r="AE30" s="27">
        <f t="shared" si="0"/>
        <v>-3173</v>
      </c>
      <c r="AF30" s="244"/>
    </row>
    <row r="31" spans="1:32" ht="10.15" customHeight="1" thickTop="1" x14ac:dyDescent="0.25">
      <c r="A31" s="13"/>
      <c r="B31" s="3"/>
      <c r="C31" s="18"/>
      <c r="D31" s="18"/>
      <c r="E31" s="18"/>
      <c r="F31" s="18"/>
      <c r="G31" s="18"/>
      <c r="H31" s="18"/>
      <c r="I31" s="18"/>
      <c r="J31" s="29"/>
      <c r="K31" s="29"/>
      <c r="L31" s="19"/>
      <c r="M31" s="19"/>
      <c r="N31" s="19"/>
      <c r="O31" s="19"/>
      <c r="P31" s="19"/>
    </row>
    <row r="32" spans="1:32" ht="23.25" x14ac:dyDescent="0.25">
      <c r="A32" s="40" t="s">
        <v>135</v>
      </c>
      <c r="B32" s="11" t="s">
        <v>136</v>
      </c>
      <c r="C32" s="18"/>
      <c r="D32" s="18"/>
      <c r="E32" s="18"/>
      <c r="F32" s="24">
        <v>0.01</v>
      </c>
      <c r="G32" s="18"/>
      <c r="H32" s="18"/>
      <c r="I32" s="18"/>
      <c r="J32" s="24">
        <v>0.03</v>
      </c>
      <c r="K32" s="24"/>
      <c r="L32" s="24"/>
      <c r="M32" s="24"/>
      <c r="N32" s="28">
        <v>-0.03</v>
      </c>
      <c r="O32" s="24"/>
      <c r="P32" s="24"/>
      <c r="R32" s="28">
        <v>-0.01</v>
      </c>
      <c r="V32" s="28">
        <v>7.79E-3</v>
      </c>
      <c r="W32" s="28"/>
      <c r="X32" s="28"/>
      <c r="Z32" s="217">
        <v>-7.0000000000000007E-2</v>
      </c>
      <c r="AA32" s="217"/>
      <c r="AB32" s="217"/>
      <c r="AC32" s="217"/>
      <c r="AD32" s="217">
        <v>-0.02</v>
      </c>
      <c r="AE32" s="217"/>
    </row>
    <row r="33" spans="1:31" ht="23.25" x14ac:dyDescent="0.25">
      <c r="A33" s="40" t="s">
        <v>137</v>
      </c>
      <c r="B33" s="11" t="s">
        <v>138</v>
      </c>
      <c r="C33" s="18"/>
      <c r="D33" s="18"/>
      <c r="E33" s="18"/>
      <c r="F33" s="24">
        <v>0.01</v>
      </c>
      <c r="G33" s="18"/>
      <c r="H33" s="18"/>
      <c r="I33" s="18"/>
      <c r="J33" s="24">
        <v>0.03</v>
      </c>
      <c r="K33" s="24"/>
      <c r="L33" s="24"/>
      <c r="M33" s="24"/>
      <c r="N33" s="28">
        <v>-0.03</v>
      </c>
      <c r="O33" s="24"/>
      <c r="P33" s="24"/>
      <c r="R33" s="28">
        <v>-0.01</v>
      </c>
      <c r="V33" s="28">
        <v>7.79E-3</v>
      </c>
      <c r="W33" s="28"/>
      <c r="X33" s="28"/>
      <c r="Z33" s="217">
        <v>-7.0000000000000007E-2</v>
      </c>
      <c r="AA33" s="217"/>
      <c r="AB33" s="217"/>
      <c r="AC33" s="217"/>
      <c r="AD33" s="217">
        <v>-0.02</v>
      </c>
      <c r="AE33" s="217"/>
    </row>
    <row r="34" spans="1:31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Z34" s="18"/>
      <c r="AA34" s="18"/>
      <c r="AB34" s="18"/>
      <c r="AD34" s="18"/>
      <c r="AE34" s="18"/>
    </row>
    <row r="35" spans="1:31" x14ac:dyDescent="0.25">
      <c r="I35" s="32"/>
      <c r="J35" s="32"/>
      <c r="K35" s="32"/>
      <c r="L35" s="5"/>
      <c r="M35" s="5"/>
      <c r="N35" s="5"/>
      <c r="O35" s="5"/>
      <c r="P35" s="5"/>
      <c r="Z35" s="234"/>
    </row>
    <row r="36" spans="1:31" x14ac:dyDescent="0.25">
      <c r="I36" s="33"/>
      <c r="J36" s="33"/>
      <c r="K36" s="33"/>
      <c r="L36" s="6"/>
      <c r="M36" s="6"/>
      <c r="N36" s="6"/>
      <c r="O36" s="6"/>
      <c r="P36" s="6"/>
    </row>
    <row r="37" spans="1:31" x14ac:dyDescent="0.25">
      <c r="I37" s="7"/>
      <c r="J37" s="7"/>
      <c r="K37" s="7"/>
      <c r="L37" s="7"/>
      <c r="M37" s="7"/>
      <c r="N37" s="7"/>
      <c r="O37" s="7"/>
      <c r="P37" s="7"/>
    </row>
    <row r="38" spans="1:31" x14ac:dyDescent="0.25">
      <c r="I38" s="7"/>
      <c r="J38" s="7"/>
      <c r="K38" s="7"/>
      <c r="L38" s="7"/>
      <c r="M38" s="7"/>
      <c r="N38" s="7"/>
      <c r="O38" s="7"/>
      <c r="P38" s="7"/>
    </row>
    <row r="39" spans="1:31" x14ac:dyDescent="0.25">
      <c r="I39" s="34"/>
      <c r="J39" s="34"/>
      <c r="K39" s="34"/>
      <c r="L39" s="8"/>
      <c r="M39" s="8"/>
      <c r="N39" s="8"/>
      <c r="O39" s="8"/>
      <c r="P39" s="8"/>
    </row>
    <row r="40" spans="1:31" x14ac:dyDescent="0.25">
      <c r="I40" s="35"/>
      <c r="J40" s="35"/>
      <c r="K40" s="35"/>
      <c r="L40" s="9"/>
      <c r="M40" s="9"/>
      <c r="N40" s="9"/>
      <c r="O40" s="9"/>
      <c r="P40" s="9"/>
    </row>
    <row r="41" spans="1:31" x14ac:dyDescent="0.25">
      <c r="I41" s="36"/>
      <c r="J41" s="36"/>
      <c r="K41" s="36"/>
      <c r="L41" s="36"/>
      <c r="M41" s="36"/>
      <c r="N41" s="36"/>
      <c r="O41" s="36"/>
      <c r="P41" s="36"/>
      <c r="AA41" s="220"/>
    </row>
    <row r="42" spans="1:31" x14ac:dyDescent="0.25">
      <c r="I42" s="36"/>
      <c r="J42" s="36"/>
      <c r="K42" s="36"/>
      <c r="L42" s="36"/>
      <c r="M42" s="36"/>
      <c r="N42" s="36"/>
      <c r="O42" s="36"/>
      <c r="P42" s="36"/>
      <c r="AA42" s="220"/>
    </row>
    <row r="43" spans="1:31" x14ac:dyDescent="0.25">
      <c r="I43" s="36"/>
      <c r="J43" s="36"/>
      <c r="K43" s="36"/>
      <c r="L43" s="36"/>
      <c r="M43" s="36"/>
      <c r="N43" s="36"/>
      <c r="O43" s="36"/>
      <c r="P43" s="36"/>
      <c r="AA43" s="220"/>
    </row>
    <row r="44" spans="1:31" x14ac:dyDescent="0.25">
      <c r="I44" s="36"/>
      <c r="J44" s="36"/>
      <c r="K44" s="36"/>
      <c r="L44" s="36"/>
      <c r="M44" s="36"/>
      <c r="N44" s="36"/>
      <c r="O44" s="36"/>
      <c r="P44" s="36"/>
      <c r="AA44" s="220"/>
    </row>
    <row r="45" spans="1:31" x14ac:dyDescent="0.25">
      <c r="I45" s="36"/>
      <c r="J45" s="36"/>
      <c r="K45" s="36"/>
      <c r="L45" s="36"/>
      <c r="M45" s="36"/>
      <c r="N45" s="36"/>
      <c r="O45" s="36"/>
      <c r="P45" s="36"/>
    </row>
    <row r="46" spans="1:31" x14ac:dyDescent="0.25">
      <c r="I46" s="36"/>
      <c r="J46" s="36"/>
      <c r="K46" s="36"/>
      <c r="L46" s="36"/>
      <c r="M46" s="36"/>
      <c r="N46" s="36"/>
      <c r="O46" s="36"/>
      <c r="P46" s="36"/>
    </row>
    <row r="47" spans="1:31" x14ac:dyDescent="0.25">
      <c r="I47" s="35"/>
      <c r="J47" s="35"/>
      <c r="K47" s="35"/>
      <c r="L47" s="9"/>
      <c r="M47" s="9"/>
      <c r="N47" s="9"/>
      <c r="O47" s="9"/>
      <c r="P47" s="9"/>
    </row>
    <row r="48" spans="1:31" x14ac:dyDescent="0.25">
      <c r="I48" s="36"/>
      <c r="J48" s="36"/>
      <c r="K48" s="36"/>
      <c r="L48" s="36"/>
      <c r="M48" s="36"/>
      <c r="N48" s="36"/>
      <c r="O48" s="36"/>
      <c r="P48" s="36"/>
    </row>
    <row r="49" spans="9:27" x14ac:dyDescent="0.25">
      <c r="I49" s="36"/>
      <c r="J49" s="36"/>
      <c r="K49" s="36"/>
      <c r="L49" s="36"/>
      <c r="M49" s="36"/>
      <c r="N49" s="36"/>
      <c r="O49" s="36"/>
      <c r="P49" s="36"/>
    </row>
    <row r="50" spans="9:27" x14ac:dyDescent="0.25">
      <c r="I50" s="36"/>
      <c r="J50" s="36"/>
      <c r="K50" s="36"/>
      <c r="L50" s="36"/>
      <c r="M50" s="36"/>
      <c r="N50" s="36"/>
      <c r="O50" s="36"/>
      <c r="P50" s="36"/>
      <c r="AA50" s="220"/>
    </row>
    <row r="51" spans="9:27" x14ac:dyDescent="0.25">
      <c r="I51" s="36"/>
      <c r="J51" s="36"/>
      <c r="K51" s="36"/>
      <c r="L51" s="36"/>
      <c r="M51" s="36"/>
      <c r="N51" s="36"/>
      <c r="O51" s="36"/>
      <c r="P51" s="36"/>
    </row>
    <row r="52" spans="9:27" x14ac:dyDescent="0.25">
      <c r="I52" s="36"/>
      <c r="J52" s="36"/>
      <c r="K52" s="36"/>
      <c r="L52" s="36"/>
      <c r="M52" s="36"/>
      <c r="N52" s="36"/>
      <c r="O52" s="36"/>
      <c r="P52" s="36"/>
    </row>
    <row r="53" spans="9:27" x14ac:dyDescent="0.25">
      <c r="I53" s="36"/>
      <c r="J53" s="36"/>
      <c r="K53" s="36"/>
      <c r="L53" s="36"/>
      <c r="M53" s="36"/>
      <c r="N53" s="36"/>
      <c r="O53" s="36"/>
      <c r="P53" s="36"/>
    </row>
    <row r="54" spans="9:27" x14ac:dyDescent="0.25">
      <c r="I54" s="36"/>
      <c r="J54" s="36"/>
      <c r="K54" s="36"/>
      <c r="L54" s="36"/>
      <c r="M54" s="36"/>
      <c r="N54" s="36"/>
      <c r="O54" s="36"/>
      <c r="P54" s="36"/>
    </row>
    <row r="55" spans="9:27" x14ac:dyDescent="0.25">
      <c r="I55" s="36"/>
      <c r="J55" s="36"/>
      <c r="K55" s="36"/>
      <c r="L55" s="36"/>
      <c r="M55" s="36"/>
      <c r="N55" s="36"/>
      <c r="O55" s="36"/>
      <c r="P55" s="36"/>
    </row>
    <row r="56" spans="9:27" x14ac:dyDescent="0.25">
      <c r="I56" s="36"/>
      <c r="J56" s="36"/>
      <c r="K56" s="36"/>
      <c r="L56" s="36"/>
      <c r="M56" s="36"/>
      <c r="N56" s="36"/>
      <c r="O56" s="36"/>
      <c r="P56" s="36"/>
    </row>
    <row r="57" spans="9:27" x14ac:dyDescent="0.25">
      <c r="I57" s="35"/>
      <c r="J57" s="35"/>
      <c r="K57" s="35"/>
      <c r="L57" s="9"/>
      <c r="M57" s="9"/>
      <c r="N57" s="9"/>
      <c r="O57" s="9"/>
      <c r="P57" s="9"/>
    </row>
    <row r="58" spans="9:27" x14ac:dyDescent="0.25">
      <c r="I58" s="36"/>
      <c r="J58" s="36"/>
      <c r="K58" s="36"/>
      <c r="L58" s="36"/>
      <c r="M58" s="36"/>
      <c r="N58" s="36"/>
      <c r="O58" s="36"/>
      <c r="P58" s="36"/>
    </row>
    <row r="59" spans="9:27" x14ac:dyDescent="0.25">
      <c r="I59" s="36"/>
      <c r="J59" s="36"/>
      <c r="K59" s="36"/>
      <c r="L59" s="36"/>
      <c r="M59" s="36"/>
      <c r="N59" s="36"/>
      <c r="O59" s="36"/>
      <c r="P59" s="36"/>
    </row>
    <row r="60" spans="9:27" x14ac:dyDescent="0.25">
      <c r="I60" s="36"/>
      <c r="J60" s="36"/>
      <c r="K60" s="36"/>
      <c r="L60" s="36"/>
      <c r="M60" s="36"/>
      <c r="N60" s="36"/>
      <c r="O60" s="36"/>
      <c r="P60" s="36"/>
    </row>
    <row r="61" spans="9:27" x14ac:dyDescent="0.25">
      <c r="I61" s="36"/>
      <c r="J61" s="36"/>
      <c r="K61" s="36"/>
      <c r="L61" s="36"/>
      <c r="M61" s="36"/>
      <c r="N61" s="36"/>
      <c r="O61" s="36"/>
      <c r="P61" s="36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AF45"/>
  <sheetViews>
    <sheetView showGridLines="0" zoomScaleNormal="100" workbookViewId="0">
      <pane xSplit="2" ySplit="1" topLeftCell="V9" activePane="bottomRight" state="frozen"/>
      <selection activeCell="Y36" sqref="Y36"/>
      <selection pane="topRight" activeCell="Y36" sqref="Y36"/>
      <selection pane="bottomLeft" activeCell="Y36" sqref="Y36"/>
      <selection pane="bottomRight" activeCell="AF9" sqref="AF9"/>
    </sheetView>
  </sheetViews>
  <sheetFormatPr defaultRowHeight="15" x14ac:dyDescent="0.25"/>
  <cols>
    <col min="1" max="1" width="35.28515625" style="10" customWidth="1"/>
    <col min="2" max="2" width="33.7109375" style="10" customWidth="1"/>
    <col min="3" max="16" width="10.5703125" style="4" customWidth="1"/>
  </cols>
  <sheetData>
    <row r="1" spans="1:32" ht="15.75" thickBot="1" x14ac:dyDescent="0.3">
      <c r="A1" s="140" t="s">
        <v>220</v>
      </c>
      <c r="B1" s="140" t="s">
        <v>221</v>
      </c>
      <c r="C1" s="141" t="s">
        <v>85</v>
      </c>
      <c r="D1" s="141" t="s">
        <v>86</v>
      </c>
      <c r="E1" s="141" t="s">
        <v>87</v>
      </c>
      <c r="F1" s="141" t="s">
        <v>88</v>
      </c>
      <c r="G1" s="141" t="s">
        <v>89</v>
      </c>
      <c r="H1" s="141" t="s">
        <v>90</v>
      </c>
      <c r="I1" s="141" t="s">
        <v>91</v>
      </c>
      <c r="J1" s="141" t="s">
        <v>92</v>
      </c>
      <c r="K1" s="141" t="s">
        <v>93</v>
      </c>
      <c r="L1" s="37" t="s">
        <v>94</v>
      </c>
      <c r="M1" s="37" t="s">
        <v>95</v>
      </c>
      <c r="N1" s="37" t="s">
        <v>96</v>
      </c>
      <c r="O1" s="37" t="s">
        <v>97</v>
      </c>
      <c r="P1" s="37" t="s">
        <v>98</v>
      </c>
      <c r="Q1" s="37" t="s">
        <v>99</v>
      </c>
      <c r="R1" s="37" t="s">
        <v>100</v>
      </c>
      <c r="S1" s="37" t="s">
        <v>101</v>
      </c>
      <c r="T1" s="37" t="s">
        <v>102</v>
      </c>
      <c r="U1" s="37" t="s">
        <v>103</v>
      </c>
      <c r="V1" s="37" t="s">
        <v>104</v>
      </c>
      <c r="W1" s="37" t="s">
        <v>105</v>
      </c>
      <c r="X1" s="37" t="s">
        <v>106</v>
      </c>
      <c r="Y1" s="37" t="s">
        <v>107</v>
      </c>
      <c r="Z1" s="37" t="s">
        <v>417</v>
      </c>
      <c r="AA1" s="37" t="s">
        <v>456</v>
      </c>
      <c r="AB1" s="37" t="s">
        <v>460</v>
      </c>
      <c r="AC1" s="37" t="s">
        <v>464</v>
      </c>
      <c r="AD1" s="37" t="s">
        <v>468</v>
      </c>
      <c r="AE1" s="37" t="s">
        <v>528</v>
      </c>
    </row>
    <row r="2" spans="1:32" x14ac:dyDescent="0.25">
      <c r="A2" s="218" t="s">
        <v>418</v>
      </c>
      <c r="B2" s="75" t="s">
        <v>419</v>
      </c>
      <c r="C2" s="47">
        <v>677</v>
      </c>
      <c r="D2" s="47">
        <v>1455</v>
      </c>
      <c r="E2" s="47">
        <v>2248</v>
      </c>
      <c r="F2" s="47">
        <v>3062</v>
      </c>
      <c r="G2" s="47">
        <v>935</v>
      </c>
      <c r="H2" s="47">
        <v>1923</v>
      </c>
      <c r="I2" s="47">
        <v>3067</v>
      </c>
      <c r="J2" s="47">
        <v>4002</v>
      </c>
      <c r="K2" s="47">
        <v>973</v>
      </c>
      <c r="L2" s="47">
        <v>2033</v>
      </c>
      <c r="M2" s="47">
        <v>3061</v>
      </c>
      <c r="N2" s="47">
        <v>4201</v>
      </c>
      <c r="O2" s="47">
        <v>1000</v>
      </c>
      <c r="P2" s="47">
        <v>2224</v>
      </c>
      <c r="Q2" s="47">
        <v>3372</v>
      </c>
      <c r="R2" s="47">
        <v>4699</v>
      </c>
      <c r="S2" s="47">
        <v>1134</v>
      </c>
      <c r="T2" s="47">
        <v>2253</v>
      </c>
      <c r="U2" s="47">
        <v>3408</v>
      </c>
      <c r="V2" s="47">
        <v>4686</v>
      </c>
      <c r="W2" s="47">
        <v>1165</v>
      </c>
      <c r="X2" s="47">
        <v>2397</v>
      </c>
      <c r="Y2" s="47">
        <v>3662</v>
      </c>
      <c r="Z2" s="47">
        <v>4934</v>
      </c>
      <c r="AA2" s="47">
        <v>1248</v>
      </c>
      <c r="AB2" s="47">
        <v>2577</v>
      </c>
      <c r="AC2" s="47">
        <v>3941</v>
      </c>
      <c r="AD2" s="47">
        <f>4775+726</f>
        <v>5501</v>
      </c>
      <c r="AE2" s="47">
        <f>187+1268</f>
        <v>1455</v>
      </c>
      <c r="AF2" s="209"/>
    </row>
    <row r="3" spans="1:32" x14ac:dyDescent="0.25">
      <c r="A3" s="10" t="s">
        <v>446</v>
      </c>
      <c r="B3" s="75" t="s">
        <v>450</v>
      </c>
      <c r="C3" s="47">
        <v>0</v>
      </c>
      <c r="D3" s="47">
        <v>0</v>
      </c>
      <c r="E3" s="47">
        <v>0</v>
      </c>
      <c r="F3" s="47">
        <v>128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64</v>
      </c>
      <c r="Q3" s="47">
        <v>149</v>
      </c>
      <c r="R3" s="47">
        <v>247</v>
      </c>
      <c r="S3" s="47">
        <v>62</v>
      </c>
      <c r="T3" s="47">
        <v>123</v>
      </c>
      <c r="U3" s="47">
        <v>185</v>
      </c>
      <c r="V3" s="47">
        <v>247</v>
      </c>
      <c r="W3" s="47">
        <v>98</v>
      </c>
      <c r="X3" s="47">
        <v>281</v>
      </c>
      <c r="Y3" s="47">
        <v>422</v>
      </c>
      <c r="Z3" s="47">
        <v>562</v>
      </c>
      <c r="AA3" s="47">
        <v>141</v>
      </c>
      <c r="AB3" s="47">
        <v>292</v>
      </c>
      <c r="AC3" s="47">
        <v>443</v>
      </c>
      <c r="AD3" s="47">
        <v>589</v>
      </c>
      <c r="AE3" s="47">
        <v>144</v>
      </c>
      <c r="AF3" s="209"/>
    </row>
    <row r="4" spans="1:32" x14ac:dyDescent="0.25">
      <c r="A4" s="75" t="s">
        <v>222</v>
      </c>
      <c r="B4" s="75" t="s">
        <v>223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80</v>
      </c>
      <c r="K4" s="47">
        <v>737</v>
      </c>
      <c r="L4" s="47">
        <v>841</v>
      </c>
      <c r="M4" s="47">
        <v>110</v>
      </c>
      <c r="N4" s="47">
        <v>858</v>
      </c>
      <c r="O4" s="47">
        <v>41</v>
      </c>
      <c r="P4" s="47">
        <v>157</v>
      </c>
      <c r="Q4" s="47">
        <v>187</v>
      </c>
      <c r="R4" s="47">
        <v>227</v>
      </c>
      <c r="S4" s="47">
        <v>17</v>
      </c>
      <c r="T4" s="47">
        <v>40</v>
      </c>
      <c r="U4" s="47">
        <v>51</v>
      </c>
      <c r="V4" s="47">
        <v>63</v>
      </c>
      <c r="W4" s="47">
        <v>1</v>
      </c>
      <c r="X4" s="47">
        <v>5</v>
      </c>
      <c r="Y4" s="47">
        <v>8</v>
      </c>
      <c r="Z4" s="47">
        <v>17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209"/>
    </row>
    <row r="5" spans="1:32" ht="23.25" x14ac:dyDescent="0.25">
      <c r="A5" s="75" t="s">
        <v>447</v>
      </c>
      <c r="B5" s="75" t="s">
        <v>451</v>
      </c>
      <c r="C5" s="47">
        <v>124</v>
      </c>
      <c r="D5" s="47">
        <v>166</v>
      </c>
      <c r="E5" s="47">
        <v>163</v>
      </c>
      <c r="F5" s="47">
        <v>647</v>
      </c>
      <c r="G5" s="47">
        <v>172</v>
      </c>
      <c r="H5" s="47">
        <v>381</v>
      </c>
      <c r="I5" s="47">
        <v>171</v>
      </c>
      <c r="J5" s="47">
        <v>876</v>
      </c>
      <c r="K5" s="47">
        <v>99</v>
      </c>
      <c r="L5" s="47">
        <v>210</v>
      </c>
      <c r="M5" s="47">
        <v>474</v>
      </c>
      <c r="N5" s="47">
        <v>1106</v>
      </c>
      <c r="O5" s="47">
        <v>177</v>
      </c>
      <c r="P5" s="47">
        <v>348</v>
      </c>
      <c r="Q5" s="47">
        <v>519</v>
      </c>
      <c r="R5" s="47">
        <v>888</v>
      </c>
      <c r="S5" s="47">
        <v>195</v>
      </c>
      <c r="T5" s="47">
        <v>394</v>
      </c>
      <c r="U5" s="47">
        <v>573</v>
      </c>
      <c r="V5" s="47">
        <v>754</v>
      </c>
      <c r="W5" s="47">
        <v>223</v>
      </c>
      <c r="X5" s="47">
        <v>437</v>
      </c>
      <c r="Y5" s="47">
        <v>604</v>
      </c>
      <c r="Z5" s="47">
        <v>812</v>
      </c>
      <c r="AA5" s="47">
        <v>242</v>
      </c>
      <c r="AB5" s="47">
        <v>462</v>
      </c>
      <c r="AC5" s="47">
        <v>663</v>
      </c>
      <c r="AD5" s="47">
        <v>932</v>
      </c>
      <c r="AE5" s="47">
        <v>270</v>
      </c>
      <c r="AF5" s="209"/>
    </row>
    <row r="6" spans="1:32" x14ac:dyDescent="0.25">
      <c r="A6" s="75" t="s">
        <v>224</v>
      </c>
      <c r="B6" s="75" t="s">
        <v>225</v>
      </c>
      <c r="C6" s="47">
        <v>39</v>
      </c>
      <c r="D6" s="47">
        <v>347</v>
      </c>
      <c r="E6" s="47">
        <v>553</v>
      </c>
      <c r="F6" s="47">
        <v>0</v>
      </c>
      <c r="G6" s="47">
        <v>0</v>
      </c>
      <c r="H6" s="47">
        <v>233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/>
      <c r="AE6" s="47">
        <v>0</v>
      </c>
      <c r="AF6" s="209"/>
    </row>
    <row r="7" spans="1:32" ht="23.25" x14ac:dyDescent="0.25">
      <c r="A7" s="75" t="s">
        <v>148</v>
      </c>
      <c r="B7" s="75" t="s">
        <v>452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318</v>
      </c>
      <c r="J7" s="47">
        <v>0</v>
      </c>
      <c r="K7" s="47">
        <v>-1898</v>
      </c>
      <c r="L7" s="47">
        <v>-1829</v>
      </c>
      <c r="M7" s="47">
        <v>-1884</v>
      </c>
      <c r="N7" s="47">
        <v>0</v>
      </c>
      <c r="O7" s="47">
        <v>0</v>
      </c>
      <c r="P7" s="47">
        <v>5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23</v>
      </c>
      <c r="AA7" s="47">
        <v>0</v>
      </c>
      <c r="AB7" s="47">
        <v>0</v>
      </c>
      <c r="AC7" s="47">
        <v>0</v>
      </c>
      <c r="AD7" s="47">
        <v>5</v>
      </c>
      <c r="AE7" s="47">
        <v>0</v>
      </c>
      <c r="AF7" s="209"/>
    </row>
    <row r="8" spans="1:32" ht="27" customHeight="1" x14ac:dyDescent="0.25">
      <c r="A8" s="75" t="s">
        <v>226</v>
      </c>
      <c r="B8" s="75" t="s">
        <v>227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715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209"/>
    </row>
    <row r="9" spans="1:32" ht="23.25" x14ac:dyDescent="0.25">
      <c r="A9" s="242" t="s">
        <v>469</v>
      </c>
      <c r="B9" s="242" t="s">
        <v>470</v>
      </c>
      <c r="C9" s="47">
        <v>0</v>
      </c>
      <c r="D9" s="47">
        <v>0</v>
      </c>
      <c r="E9" s="47">
        <v>0</v>
      </c>
      <c r="F9" s="47">
        <v>10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31</v>
      </c>
      <c r="O9" s="47">
        <v>0</v>
      </c>
      <c r="P9" s="47">
        <v>0</v>
      </c>
      <c r="Q9" s="47">
        <v>0</v>
      </c>
      <c r="R9" s="47">
        <v>180</v>
      </c>
      <c r="S9" s="47">
        <v>0</v>
      </c>
      <c r="T9" s="47">
        <v>0</v>
      </c>
      <c r="U9" s="47">
        <v>0</v>
      </c>
      <c r="V9" s="47">
        <v>237</v>
      </c>
      <c r="W9" s="47">
        <v>0</v>
      </c>
      <c r="X9" s="47">
        <v>0</v>
      </c>
      <c r="Y9" s="47">
        <v>0</v>
      </c>
      <c r="Z9" s="47">
        <v>2635</v>
      </c>
      <c r="AA9" s="47">
        <v>0</v>
      </c>
      <c r="AB9" s="47">
        <v>0</v>
      </c>
      <c r="AC9" s="53">
        <v>324</v>
      </c>
      <c r="AD9" s="53">
        <v>0</v>
      </c>
      <c r="AE9" s="53">
        <v>0</v>
      </c>
      <c r="AF9" s="209"/>
    </row>
    <row r="10" spans="1:32" x14ac:dyDescent="0.25">
      <c r="A10" s="75" t="s">
        <v>448</v>
      </c>
      <c r="B10" s="75" t="s">
        <v>228</v>
      </c>
      <c r="C10" s="47">
        <v>87</v>
      </c>
      <c r="D10" s="47">
        <v>243</v>
      </c>
      <c r="E10" s="47">
        <v>474</v>
      </c>
      <c r="F10" s="47">
        <v>693</v>
      </c>
      <c r="G10" s="47">
        <v>167</v>
      </c>
      <c r="H10" s="47">
        <v>359</v>
      </c>
      <c r="I10" s="47">
        <v>550</v>
      </c>
      <c r="J10" s="47">
        <v>603</v>
      </c>
      <c r="K10" s="47">
        <v>170</v>
      </c>
      <c r="L10" s="47">
        <v>317</v>
      </c>
      <c r="M10" s="47">
        <v>513</v>
      </c>
      <c r="N10" s="47">
        <v>624</v>
      </c>
      <c r="O10" s="47">
        <v>66</v>
      </c>
      <c r="P10" s="47">
        <v>150</v>
      </c>
      <c r="Q10" s="47">
        <v>248</v>
      </c>
      <c r="R10" s="47">
        <v>339</v>
      </c>
      <c r="S10" s="47">
        <v>78</v>
      </c>
      <c r="T10" s="47">
        <v>140</v>
      </c>
      <c r="U10" s="47">
        <v>177</v>
      </c>
      <c r="V10" s="47">
        <v>187</v>
      </c>
      <c r="W10" s="47">
        <v>56</v>
      </c>
      <c r="X10" s="47">
        <v>88</v>
      </c>
      <c r="Y10" s="47">
        <v>168</v>
      </c>
      <c r="Z10" s="47">
        <v>273</v>
      </c>
      <c r="AA10" s="47">
        <v>74</v>
      </c>
      <c r="AB10" s="47">
        <v>131</v>
      </c>
      <c r="AC10" s="47">
        <v>162</v>
      </c>
      <c r="AD10" s="47">
        <v>323</v>
      </c>
      <c r="AE10" s="47">
        <v>110</v>
      </c>
      <c r="AF10" s="209"/>
    </row>
    <row r="11" spans="1:32" x14ac:dyDescent="0.25">
      <c r="A11" s="75" t="s">
        <v>449</v>
      </c>
      <c r="B11" s="75" t="s">
        <v>453</v>
      </c>
      <c r="C11" s="47">
        <v>39</v>
      </c>
      <c r="D11" s="47">
        <v>120</v>
      </c>
      <c r="E11" s="47">
        <v>359</v>
      </c>
      <c r="F11" s="47">
        <v>472</v>
      </c>
      <c r="G11" s="47">
        <v>47</v>
      </c>
      <c r="H11" s="47">
        <v>193</v>
      </c>
      <c r="I11" s="47">
        <v>694</v>
      </c>
      <c r="J11" s="47">
        <v>516</v>
      </c>
      <c r="K11" s="47">
        <v>56</v>
      </c>
      <c r="L11" s="47">
        <v>146</v>
      </c>
      <c r="M11" s="47">
        <v>557</v>
      </c>
      <c r="N11" s="47">
        <v>672</v>
      </c>
      <c r="O11" s="47">
        <v>87</v>
      </c>
      <c r="P11" s="47">
        <v>190</v>
      </c>
      <c r="Q11" s="47">
        <v>509</v>
      </c>
      <c r="R11" s="47">
        <v>609</v>
      </c>
      <c r="S11" s="47">
        <v>119</v>
      </c>
      <c r="T11" s="47">
        <v>296</v>
      </c>
      <c r="U11" s="47">
        <v>627</v>
      </c>
      <c r="V11" s="47">
        <v>767</v>
      </c>
      <c r="W11" s="47">
        <v>111</v>
      </c>
      <c r="X11" s="47">
        <v>234</v>
      </c>
      <c r="Y11" s="47">
        <v>433</v>
      </c>
      <c r="Z11" s="47">
        <v>799</v>
      </c>
      <c r="AA11" s="47">
        <v>215</v>
      </c>
      <c r="AB11" s="47">
        <v>400</v>
      </c>
      <c r="AC11" s="47">
        <v>578</v>
      </c>
      <c r="AD11" s="47">
        <v>918</v>
      </c>
      <c r="AE11" s="47">
        <v>192</v>
      </c>
      <c r="AF11" s="209"/>
    </row>
    <row r="12" spans="1:32" x14ac:dyDescent="0.25">
      <c r="A12" s="75" t="s">
        <v>515</v>
      </c>
      <c r="B12" s="75" t="s">
        <v>520</v>
      </c>
      <c r="C12" s="245">
        <v>0</v>
      </c>
      <c r="D12" s="245">
        <v>0</v>
      </c>
      <c r="E12" s="245">
        <v>0</v>
      </c>
      <c r="F12" s="245">
        <v>367</v>
      </c>
      <c r="G12" s="245">
        <v>0</v>
      </c>
      <c r="H12" s="245">
        <v>0</v>
      </c>
      <c r="I12" s="245">
        <v>0</v>
      </c>
      <c r="J12" s="245">
        <v>585</v>
      </c>
      <c r="K12" s="245">
        <v>97</v>
      </c>
      <c r="L12" s="245">
        <v>293</v>
      </c>
      <c r="M12" s="245">
        <v>416</v>
      </c>
      <c r="N12" s="245">
        <v>555</v>
      </c>
      <c r="O12" s="245">
        <v>175</v>
      </c>
      <c r="P12" s="245">
        <v>311</v>
      </c>
      <c r="Q12" s="245">
        <v>414</v>
      </c>
      <c r="R12" s="245">
        <v>594</v>
      </c>
      <c r="S12" s="245">
        <v>137</v>
      </c>
      <c r="T12" s="245">
        <v>331</v>
      </c>
      <c r="U12" s="245">
        <v>521</v>
      </c>
      <c r="V12" s="245">
        <v>930</v>
      </c>
      <c r="W12" s="245">
        <v>205</v>
      </c>
      <c r="X12" s="245">
        <v>480</v>
      </c>
      <c r="Y12" s="245">
        <v>1035</v>
      </c>
      <c r="Z12" s="245">
        <v>1638</v>
      </c>
      <c r="AA12" s="245">
        <v>323</v>
      </c>
      <c r="AB12" s="245">
        <v>550</v>
      </c>
      <c r="AC12" s="245">
        <v>1034</v>
      </c>
      <c r="AD12" s="47">
        <v>1200</v>
      </c>
      <c r="AE12" s="47">
        <v>598</v>
      </c>
      <c r="AF12" s="209"/>
    </row>
    <row r="13" spans="1:32" x14ac:dyDescent="0.25">
      <c r="A13" s="75" t="s">
        <v>516</v>
      </c>
      <c r="B13" s="75" t="s">
        <v>521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47">
        <v>516</v>
      </c>
      <c r="AE13" s="47">
        <v>37</v>
      </c>
      <c r="AF13" s="209"/>
    </row>
    <row r="14" spans="1:32" x14ac:dyDescent="0.25">
      <c r="A14" s="75" t="s">
        <v>517</v>
      </c>
      <c r="B14" s="75" t="s">
        <v>522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47">
        <v>170</v>
      </c>
      <c r="AE14" s="47">
        <v>15</v>
      </c>
      <c r="AF14" s="209"/>
    </row>
    <row r="15" spans="1:32" x14ac:dyDescent="0.25">
      <c r="A15" s="75" t="s">
        <v>231</v>
      </c>
      <c r="B15" s="75" t="s">
        <v>232</v>
      </c>
      <c r="C15" s="47">
        <v>0</v>
      </c>
      <c r="D15" s="47">
        <v>0</v>
      </c>
      <c r="E15" s="47">
        <v>0</v>
      </c>
      <c r="F15" s="47">
        <v>137</v>
      </c>
      <c r="G15" s="47">
        <v>0</v>
      </c>
      <c r="H15" s="47">
        <v>0</v>
      </c>
      <c r="I15" s="47">
        <v>0</v>
      </c>
      <c r="J15" s="47">
        <v>171</v>
      </c>
      <c r="K15" s="47">
        <v>24</v>
      </c>
      <c r="L15" s="47">
        <v>53</v>
      </c>
      <c r="M15" s="47">
        <v>162</v>
      </c>
      <c r="N15" s="47">
        <v>254</v>
      </c>
      <c r="O15" s="47">
        <v>24</v>
      </c>
      <c r="P15" s="47">
        <v>103</v>
      </c>
      <c r="Q15" s="47">
        <v>156</v>
      </c>
      <c r="R15" s="47">
        <v>198</v>
      </c>
      <c r="S15" s="47">
        <v>38</v>
      </c>
      <c r="T15" s="47">
        <v>79</v>
      </c>
      <c r="U15" s="47">
        <v>130</v>
      </c>
      <c r="V15" s="47">
        <v>194</v>
      </c>
      <c r="W15" s="47">
        <v>60</v>
      </c>
      <c r="X15" s="47">
        <v>127</v>
      </c>
      <c r="Y15" s="47">
        <v>181</v>
      </c>
      <c r="Z15" s="47">
        <v>256</v>
      </c>
      <c r="AA15" s="47">
        <v>69</v>
      </c>
      <c r="AB15" s="47">
        <v>160</v>
      </c>
      <c r="AC15" s="47">
        <v>252</v>
      </c>
      <c r="AD15" s="47">
        <v>364</v>
      </c>
      <c r="AE15" s="47">
        <v>42</v>
      </c>
      <c r="AF15" s="209"/>
    </row>
    <row r="16" spans="1:32" ht="23.25" x14ac:dyDescent="0.25">
      <c r="A16" s="76" t="s">
        <v>233</v>
      </c>
      <c r="B16" s="76" t="s">
        <v>454</v>
      </c>
      <c r="C16" s="47">
        <v>0</v>
      </c>
      <c r="D16" s="47">
        <v>0</v>
      </c>
      <c r="E16" s="47">
        <v>0</v>
      </c>
      <c r="F16" s="47">
        <v>124</v>
      </c>
      <c r="G16" s="47">
        <v>0</v>
      </c>
      <c r="H16" s="47">
        <v>0</v>
      </c>
      <c r="I16" s="47">
        <v>0</v>
      </c>
      <c r="J16" s="47">
        <v>180</v>
      </c>
      <c r="K16" s="47">
        <v>35</v>
      </c>
      <c r="L16" s="47">
        <v>94</v>
      </c>
      <c r="M16" s="47">
        <v>136</v>
      </c>
      <c r="N16" s="47">
        <v>152</v>
      </c>
      <c r="O16" s="47">
        <v>16</v>
      </c>
      <c r="P16" s="47">
        <v>31</v>
      </c>
      <c r="Q16" s="47">
        <v>72</v>
      </c>
      <c r="R16" s="47">
        <v>117</v>
      </c>
      <c r="S16" s="47">
        <v>45</v>
      </c>
      <c r="T16" s="47">
        <v>62</v>
      </c>
      <c r="U16" s="47">
        <v>118</v>
      </c>
      <c r="V16" s="47">
        <v>151</v>
      </c>
      <c r="W16" s="47">
        <v>34</v>
      </c>
      <c r="X16" s="47">
        <v>59</v>
      </c>
      <c r="Y16" s="47">
        <v>94</v>
      </c>
      <c r="Z16" s="47">
        <v>104</v>
      </c>
      <c r="AA16" s="47">
        <v>37</v>
      </c>
      <c r="AB16" s="47">
        <v>59</v>
      </c>
      <c r="AC16" s="47">
        <v>74</v>
      </c>
      <c r="AD16" s="47">
        <v>112</v>
      </c>
      <c r="AE16" s="47">
        <v>57</v>
      </c>
      <c r="AF16" s="209"/>
    </row>
    <row r="17" spans="1:32" x14ac:dyDescent="0.25">
      <c r="A17" s="75" t="s">
        <v>234</v>
      </c>
      <c r="B17" s="75" t="s">
        <v>235</v>
      </c>
      <c r="C17" s="47">
        <v>68</v>
      </c>
      <c r="D17" s="47">
        <v>69</v>
      </c>
      <c r="E17" s="47">
        <v>120</v>
      </c>
      <c r="F17" s="47">
        <v>168</v>
      </c>
      <c r="G17" s="47">
        <v>45</v>
      </c>
      <c r="H17" s="47">
        <v>132</v>
      </c>
      <c r="I17" s="47">
        <v>491</v>
      </c>
      <c r="J17" s="47">
        <v>272</v>
      </c>
      <c r="K17" s="47">
        <v>81</v>
      </c>
      <c r="L17" s="47">
        <v>173</v>
      </c>
      <c r="M17" s="47">
        <v>239</v>
      </c>
      <c r="N17" s="47">
        <v>326</v>
      </c>
      <c r="O17" s="47">
        <v>86</v>
      </c>
      <c r="P17" s="47">
        <v>179</v>
      </c>
      <c r="Q17" s="47">
        <v>265</v>
      </c>
      <c r="R17" s="47">
        <v>193</v>
      </c>
      <c r="S17" s="47">
        <v>94</v>
      </c>
      <c r="T17" s="47">
        <v>190</v>
      </c>
      <c r="U17" s="47">
        <v>295</v>
      </c>
      <c r="V17" s="47">
        <v>365</v>
      </c>
      <c r="W17" s="47">
        <v>108</v>
      </c>
      <c r="X17" s="47">
        <v>178</v>
      </c>
      <c r="Y17" s="47">
        <v>285</v>
      </c>
      <c r="Z17" s="47">
        <v>387</v>
      </c>
      <c r="AA17" s="47">
        <v>91</v>
      </c>
      <c r="AB17" s="47">
        <v>176</v>
      </c>
      <c r="AC17" s="47">
        <v>296</v>
      </c>
      <c r="AD17" s="47">
        <v>320</v>
      </c>
      <c r="AE17" s="47">
        <v>73</v>
      </c>
      <c r="AF17" s="209"/>
    </row>
    <row r="18" spans="1:32" x14ac:dyDescent="0.25">
      <c r="A18" s="75" t="s">
        <v>518</v>
      </c>
      <c r="B18" s="75" t="s">
        <v>523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179</v>
      </c>
      <c r="AE18" s="47">
        <v>37</v>
      </c>
      <c r="AF18" s="209"/>
    </row>
    <row r="19" spans="1:32" ht="23.25" x14ac:dyDescent="0.25">
      <c r="A19" s="75" t="s">
        <v>519</v>
      </c>
      <c r="B19" s="75" t="s">
        <v>524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-393</v>
      </c>
      <c r="AE19" s="47">
        <v>0</v>
      </c>
      <c r="AF19" s="209"/>
    </row>
    <row r="20" spans="1:32" x14ac:dyDescent="0.25">
      <c r="A20" s="75" t="s">
        <v>236</v>
      </c>
      <c r="B20" s="75" t="s">
        <v>237</v>
      </c>
      <c r="C20" s="47">
        <v>82</v>
      </c>
      <c r="D20" s="47">
        <v>122</v>
      </c>
      <c r="E20" s="47">
        <v>158</v>
      </c>
      <c r="F20" s="47">
        <v>86</v>
      </c>
      <c r="G20" s="47">
        <v>50</v>
      </c>
      <c r="H20" s="47">
        <v>159</v>
      </c>
      <c r="I20" s="47">
        <v>321</v>
      </c>
      <c r="J20" s="47">
        <v>180</v>
      </c>
      <c r="K20" s="47">
        <v>95</v>
      </c>
      <c r="L20" s="47">
        <v>263</v>
      </c>
      <c r="M20" s="47">
        <v>328</v>
      </c>
      <c r="N20" s="47">
        <v>300</v>
      </c>
      <c r="O20" s="47">
        <v>62</v>
      </c>
      <c r="P20" s="47">
        <v>136</v>
      </c>
      <c r="Q20" s="47">
        <v>208</v>
      </c>
      <c r="R20" s="47">
        <v>275</v>
      </c>
      <c r="S20" s="47">
        <v>50</v>
      </c>
      <c r="T20" s="47">
        <v>115</v>
      </c>
      <c r="U20" s="47">
        <v>195</v>
      </c>
      <c r="V20" s="47">
        <v>297</v>
      </c>
      <c r="W20" s="47">
        <v>67</v>
      </c>
      <c r="X20" s="47">
        <v>145</v>
      </c>
      <c r="Y20" s="47">
        <v>226</v>
      </c>
      <c r="Z20" s="47">
        <v>313</v>
      </c>
      <c r="AA20" s="47">
        <v>63</v>
      </c>
      <c r="AB20" s="47">
        <v>135</v>
      </c>
      <c r="AC20" s="47">
        <v>210</v>
      </c>
      <c r="AD20" s="47">
        <v>415</v>
      </c>
      <c r="AE20" s="47">
        <v>74</v>
      </c>
      <c r="AF20" s="209"/>
    </row>
    <row r="21" spans="1:32" x14ac:dyDescent="0.25">
      <c r="A21" s="75" t="s">
        <v>238</v>
      </c>
      <c r="B21" s="75" t="s">
        <v>239</v>
      </c>
      <c r="C21" s="47">
        <v>0</v>
      </c>
      <c r="D21" s="47">
        <v>0</v>
      </c>
      <c r="E21" s="47">
        <v>0</v>
      </c>
      <c r="F21" s="47">
        <v>374</v>
      </c>
      <c r="G21" s="47">
        <v>0</v>
      </c>
      <c r="H21" s="47">
        <v>0</v>
      </c>
      <c r="I21" s="47">
        <v>0</v>
      </c>
      <c r="J21" s="47">
        <v>440</v>
      </c>
      <c r="K21" s="47">
        <v>91</v>
      </c>
      <c r="L21" s="47">
        <v>200</v>
      </c>
      <c r="M21" s="47">
        <v>255</v>
      </c>
      <c r="N21" s="47">
        <v>418</v>
      </c>
      <c r="O21" s="47">
        <v>82</v>
      </c>
      <c r="P21" s="47">
        <v>168</v>
      </c>
      <c r="Q21" s="47">
        <v>276</v>
      </c>
      <c r="R21" s="47">
        <v>457</v>
      </c>
      <c r="S21" s="47">
        <v>96</v>
      </c>
      <c r="T21" s="47">
        <v>241</v>
      </c>
      <c r="U21" s="47">
        <v>409</v>
      </c>
      <c r="V21" s="47">
        <v>503</v>
      </c>
      <c r="W21" s="47">
        <v>170</v>
      </c>
      <c r="X21" s="47">
        <v>246</v>
      </c>
      <c r="Y21" s="47">
        <v>414</v>
      </c>
      <c r="Z21" s="47">
        <v>654</v>
      </c>
      <c r="AA21" s="47">
        <v>158</v>
      </c>
      <c r="AB21" s="47">
        <v>282</v>
      </c>
      <c r="AC21" s="47">
        <v>462</v>
      </c>
      <c r="AD21" s="47">
        <v>633</v>
      </c>
      <c r="AE21" s="47">
        <v>152</v>
      </c>
      <c r="AF21" s="209"/>
    </row>
    <row r="22" spans="1:32" ht="15.75" thickBot="1" x14ac:dyDescent="0.3">
      <c r="A22" s="75" t="s">
        <v>240</v>
      </c>
      <c r="B22" s="75" t="s">
        <v>241</v>
      </c>
      <c r="C22" s="47">
        <v>216</v>
      </c>
      <c r="D22" s="47">
        <v>599</v>
      </c>
      <c r="E22" s="47">
        <v>1125</v>
      </c>
      <c r="F22" s="47">
        <v>746</v>
      </c>
      <c r="G22" s="47">
        <v>516</v>
      </c>
      <c r="H22" s="47">
        <v>952</v>
      </c>
      <c r="I22" s="47">
        <v>1285</v>
      </c>
      <c r="J22" s="47">
        <v>680</v>
      </c>
      <c r="K22" s="47">
        <v>273</v>
      </c>
      <c r="L22" s="47">
        <v>417</v>
      </c>
      <c r="M22" s="47">
        <v>540</v>
      </c>
      <c r="N22" s="47">
        <v>857</v>
      </c>
      <c r="O22" s="47">
        <v>185</v>
      </c>
      <c r="P22" s="47">
        <v>347</v>
      </c>
      <c r="Q22" s="47">
        <v>456</v>
      </c>
      <c r="R22" s="47">
        <v>559</v>
      </c>
      <c r="S22" s="47">
        <v>181</v>
      </c>
      <c r="T22" s="47">
        <v>327</v>
      </c>
      <c r="U22" s="47">
        <v>573</v>
      </c>
      <c r="V22" s="47">
        <v>846</v>
      </c>
      <c r="W22" s="47">
        <v>228</v>
      </c>
      <c r="X22" s="47">
        <v>469</v>
      </c>
      <c r="Y22" s="47">
        <v>686</v>
      </c>
      <c r="Z22" s="47">
        <v>954</v>
      </c>
      <c r="AA22" s="47">
        <v>280</v>
      </c>
      <c r="AB22" s="47">
        <v>554</v>
      </c>
      <c r="AC22" s="47">
        <v>813</v>
      </c>
      <c r="AD22" s="47">
        <v>981</v>
      </c>
      <c r="AE22" s="47">
        <v>197</v>
      </c>
      <c r="AF22" s="209"/>
    </row>
    <row r="23" spans="1:32" ht="15.75" thickBot="1" x14ac:dyDescent="0.3">
      <c r="A23" s="77" t="s">
        <v>242</v>
      </c>
      <c r="B23" s="77" t="s">
        <v>243</v>
      </c>
      <c r="C23" s="71">
        <v>1332</v>
      </c>
      <c r="D23" s="71">
        <v>3121</v>
      </c>
      <c r="E23" s="71">
        <v>5200</v>
      </c>
      <c r="F23" s="71">
        <v>7014</v>
      </c>
      <c r="G23" s="71">
        <v>1932</v>
      </c>
      <c r="H23" s="71">
        <v>4332</v>
      </c>
      <c r="I23" s="71">
        <v>6897</v>
      </c>
      <c r="J23" s="71">
        <v>8585</v>
      </c>
      <c r="K23" s="71">
        <v>833</v>
      </c>
      <c r="L23" s="71">
        <v>3211</v>
      </c>
      <c r="M23" s="71">
        <v>5622</v>
      </c>
      <c r="N23" s="71">
        <v>10354</v>
      </c>
      <c r="O23" s="71">
        <v>2001</v>
      </c>
      <c r="P23" s="71">
        <v>4413</v>
      </c>
      <c r="Q23" s="71">
        <v>6831</v>
      </c>
      <c r="R23" s="71">
        <v>9582</v>
      </c>
      <c r="S23" s="71">
        <v>2246</v>
      </c>
      <c r="T23" s="71">
        <v>4591</v>
      </c>
      <c r="U23" s="71">
        <v>7262</v>
      </c>
      <c r="V23" s="71">
        <v>10227</v>
      </c>
      <c r="W23" s="71">
        <v>2526</v>
      </c>
      <c r="X23" s="71">
        <v>5146</v>
      </c>
      <c r="Y23" s="71">
        <v>8218</v>
      </c>
      <c r="Z23" s="71">
        <v>14361</v>
      </c>
      <c r="AA23" s="71">
        <v>2939</v>
      </c>
      <c r="AB23" s="71">
        <v>5778</v>
      </c>
      <c r="AC23" s="71">
        <f>+SUM(AC2:AC22)</f>
        <v>9252</v>
      </c>
      <c r="AD23" s="71">
        <f>+SUM(AD2:AD22)</f>
        <v>12765</v>
      </c>
      <c r="AE23" s="71">
        <f>+SUM(AE2:AE22)</f>
        <v>3453</v>
      </c>
    </row>
    <row r="24" spans="1:32" ht="15.75" thickTop="1" x14ac:dyDescent="0.25"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209"/>
      <c r="R24" s="209"/>
      <c r="S24" s="209"/>
      <c r="T24" s="209"/>
      <c r="U24" s="209"/>
      <c r="V24" s="209"/>
      <c r="W24" s="209"/>
    </row>
    <row r="25" spans="1:32" x14ac:dyDescent="0.25"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30" spans="1:32" x14ac:dyDescent="0.25">
      <c r="U30" s="220"/>
    </row>
    <row r="45" spans="21:21" x14ac:dyDescent="0.25">
      <c r="U45" s="220"/>
    </row>
  </sheetData>
  <mergeCells count="27">
    <mergeCell ref="Z12:Z14"/>
    <mergeCell ref="T12:T14"/>
    <mergeCell ref="V12:V14"/>
    <mergeCell ref="W12:W14"/>
    <mergeCell ref="X12:X14"/>
    <mergeCell ref="Y12:Y14"/>
    <mergeCell ref="O12:O14"/>
    <mergeCell ref="P12:P14"/>
    <mergeCell ref="Q12:Q14"/>
    <mergeCell ref="R12:R14"/>
    <mergeCell ref="S12:S14"/>
    <mergeCell ref="AC12:AC14"/>
    <mergeCell ref="AA12:AA14"/>
    <mergeCell ref="AB12:AB14"/>
    <mergeCell ref="C12:C14"/>
    <mergeCell ref="D12:D14"/>
    <mergeCell ref="E12:E14"/>
    <mergeCell ref="F12:F14"/>
    <mergeCell ref="G12:G14"/>
    <mergeCell ref="H12:H14"/>
    <mergeCell ref="I12:I14"/>
    <mergeCell ref="U12:U14"/>
    <mergeCell ref="J12:J14"/>
    <mergeCell ref="K12:K14"/>
    <mergeCell ref="L12:L14"/>
    <mergeCell ref="M12:M14"/>
    <mergeCell ref="N12:N14"/>
  </mergeCells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AO150"/>
  <sheetViews>
    <sheetView showGridLines="0" tabSelected="1" zoomScaleNormal="100" workbookViewId="0">
      <pane xSplit="2" ySplit="4" topLeftCell="Q115" activePane="bottomRight" state="frozen"/>
      <selection activeCell="AK26" sqref="AK26"/>
      <selection pane="topRight" activeCell="AK26" sqref="AK26"/>
      <selection pane="bottomLeft" activeCell="AK26" sqref="AK26"/>
      <selection pane="bottomRight" activeCell="AG123" sqref="AG123"/>
    </sheetView>
  </sheetViews>
  <sheetFormatPr defaultColWidth="9.28515625" defaultRowHeight="11.25" x14ac:dyDescent="0.2"/>
  <cols>
    <col min="1" max="1" width="42" style="10" customWidth="1"/>
    <col min="2" max="2" width="40.42578125" style="10" customWidth="1"/>
    <col min="3" max="3" width="9.7109375" style="31" customWidth="1"/>
    <col min="4" max="4" width="9" style="31" customWidth="1"/>
    <col min="5" max="5" width="8.85546875" style="31" bestFit="1" customWidth="1"/>
    <col min="6" max="6" width="8.5703125" style="93" bestFit="1" customWidth="1"/>
    <col min="7" max="7" width="8.5703125" style="93" customWidth="1"/>
    <col min="8" max="9" width="8.28515625" style="93" bestFit="1" customWidth="1"/>
    <col min="10" max="10" width="8.7109375" style="93" customWidth="1"/>
    <col min="11" max="11" width="7.28515625" style="93" customWidth="1"/>
    <col min="12" max="12" width="7.28515625" style="4" customWidth="1"/>
    <col min="13" max="13" width="8.7109375" style="2" customWidth="1"/>
    <col min="14" max="17" width="9.28515625" style="2"/>
    <col min="18" max="18" width="7.7109375" style="198" customWidth="1"/>
    <col min="19" max="23" width="9.28515625" style="2"/>
    <col min="24" max="24" width="10.28515625" style="2" hidden="1" customWidth="1"/>
    <col min="25" max="25" width="9.28515625" style="2" hidden="1" customWidth="1"/>
    <col min="26" max="26" width="9.5703125" style="2" customWidth="1"/>
    <col min="27" max="27" width="10.28515625" style="2" hidden="1" customWidth="1"/>
    <col min="28" max="28" width="9.42578125" style="2" hidden="1" customWidth="1"/>
    <col min="29" max="29" width="9.5703125" style="2" customWidth="1"/>
    <col min="30" max="31" width="0" style="2" hidden="1" customWidth="1"/>
    <col min="32" max="32" width="26.5703125" style="2" customWidth="1"/>
    <col min="33" max="16384" width="9.28515625" style="2"/>
  </cols>
  <sheetData>
    <row r="1" spans="1:30" x14ac:dyDescent="0.2">
      <c r="A1" s="11" t="s">
        <v>244</v>
      </c>
      <c r="B1" s="11" t="s">
        <v>245</v>
      </c>
      <c r="C1" s="36"/>
      <c r="D1" s="36"/>
      <c r="E1" s="36"/>
    </row>
    <row r="2" spans="1:30" x14ac:dyDescent="0.2">
      <c r="B2" s="89"/>
      <c r="C2" s="94"/>
      <c r="D2" s="94"/>
      <c r="E2" s="94"/>
      <c r="O2" s="193"/>
    </row>
    <row r="3" spans="1:30" x14ac:dyDescent="0.2">
      <c r="A3" s="82" t="s">
        <v>246</v>
      </c>
      <c r="B3" s="82" t="s">
        <v>247</v>
      </c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Z3" s="96"/>
      <c r="AC3" s="96"/>
    </row>
    <row r="4" spans="1:30" ht="12" thickBot="1" x14ac:dyDescent="0.25">
      <c r="B4" s="174"/>
      <c r="C4" s="80" t="s">
        <v>88</v>
      </c>
      <c r="D4" s="80" t="s">
        <v>92</v>
      </c>
      <c r="E4" s="80" t="s">
        <v>93</v>
      </c>
      <c r="F4" s="80" t="s">
        <v>94</v>
      </c>
      <c r="G4" s="80" t="s">
        <v>95</v>
      </c>
      <c r="H4" s="80" t="s">
        <v>96</v>
      </c>
      <c r="I4" s="80" t="s">
        <v>97</v>
      </c>
      <c r="J4" s="80" t="s">
        <v>98</v>
      </c>
      <c r="K4" s="80" t="s">
        <v>99</v>
      </c>
      <c r="L4" s="80" t="s">
        <v>100</v>
      </c>
      <c r="M4" s="80" t="s">
        <v>101</v>
      </c>
      <c r="N4" s="80" t="s">
        <v>102</v>
      </c>
      <c r="O4" s="80" t="s">
        <v>103</v>
      </c>
      <c r="P4" s="80" t="s">
        <v>104</v>
      </c>
      <c r="Q4" s="80" t="s">
        <v>105</v>
      </c>
      <c r="R4" s="80" t="s">
        <v>106</v>
      </c>
      <c r="S4" s="80" t="s">
        <v>107</v>
      </c>
      <c r="T4" s="80" t="s">
        <v>417</v>
      </c>
      <c r="U4" s="80" t="s">
        <v>456</v>
      </c>
      <c r="V4" s="80" t="s">
        <v>460</v>
      </c>
      <c r="W4" s="80" t="s">
        <v>464</v>
      </c>
      <c r="X4" s="80"/>
      <c r="Y4" s="80"/>
      <c r="Z4" s="80" t="s">
        <v>468</v>
      </c>
      <c r="AC4" s="80" t="s">
        <v>528</v>
      </c>
    </row>
    <row r="5" spans="1:30" x14ac:dyDescent="0.2">
      <c r="A5" s="202" t="s">
        <v>248</v>
      </c>
      <c r="B5" s="203" t="s">
        <v>249</v>
      </c>
      <c r="C5" s="97">
        <v>12033</v>
      </c>
      <c r="D5" s="97">
        <v>12018</v>
      </c>
      <c r="E5" s="97">
        <v>2763</v>
      </c>
      <c r="F5" s="97">
        <v>6016.8860000000004</v>
      </c>
      <c r="G5" s="97">
        <v>9105</v>
      </c>
      <c r="H5" s="97">
        <v>12147</v>
      </c>
      <c r="I5" s="97">
        <v>2877</v>
      </c>
      <c r="J5" s="97">
        <v>6001</v>
      </c>
      <c r="K5" s="97">
        <v>9013.3673400000007</v>
      </c>
      <c r="L5" s="97">
        <v>12256</v>
      </c>
      <c r="M5" s="97">
        <v>3287.8130000000001</v>
      </c>
      <c r="N5" s="97">
        <v>6579.05</v>
      </c>
      <c r="O5" s="97">
        <v>9651.8227200000001</v>
      </c>
      <c r="P5" s="97">
        <v>12906.49979</v>
      </c>
      <c r="Q5" s="97">
        <v>3176.6775399999997</v>
      </c>
      <c r="R5" s="97">
        <v>6334.7034799999992</v>
      </c>
      <c r="S5" s="97">
        <v>9072</v>
      </c>
      <c r="T5" s="97">
        <v>12002</v>
      </c>
      <c r="U5" s="97">
        <v>3038</v>
      </c>
      <c r="V5" s="97">
        <v>6109</v>
      </c>
      <c r="W5" s="97">
        <v>8834</v>
      </c>
      <c r="Z5" s="97">
        <v>11552</v>
      </c>
      <c r="AC5" s="97">
        <v>2875</v>
      </c>
      <c r="AD5" s="193"/>
    </row>
    <row r="6" spans="1:30" x14ac:dyDescent="0.2">
      <c r="A6" s="76" t="s">
        <v>250</v>
      </c>
      <c r="B6" s="76" t="s">
        <v>251</v>
      </c>
      <c r="C6" s="98">
        <v>11428</v>
      </c>
      <c r="D6" s="98">
        <v>11367</v>
      </c>
      <c r="E6" s="98">
        <v>2553</v>
      </c>
      <c r="F6" s="98">
        <v>5577.7120000000004</v>
      </c>
      <c r="G6" s="98">
        <v>8446</v>
      </c>
      <c r="H6" s="98">
        <v>11271</v>
      </c>
      <c r="I6" s="98">
        <v>2666</v>
      </c>
      <c r="J6" s="98">
        <v>5562</v>
      </c>
      <c r="K6" s="98">
        <v>8356.0435400000006</v>
      </c>
      <c r="L6" s="98">
        <v>11335</v>
      </c>
      <c r="M6" s="98">
        <v>3028.788</v>
      </c>
      <c r="N6" s="98">
        <v>6077.7</v>
      </c>
      <c r="O6" s="98">
        <v>8922.4138700000003</v>
      </c>
      <c r="P6" s="98">
        <v>11942.64984</v>
      </c>
      <c r="Q6" s="98">
        <v>2976.2953399999997</v>
      </c>
      <c r="R6" s="98">
        <v>5933.9039799999991</v>
      </c>
      <c r="S6" s="98">
        <v>8542</v>
      </c>
      <c r="T6" s="98">
        <v>11323</v>
      </c>
      <c r="U6" s="98">
        <v>2764</v>
      </c>
      <c r="V6" s="98">
        <v>5608</v>
      </c>
      <c r="W6" s="98">
        <v>8173</v>
      </c>
      <c r="Y6" s="198"/>
      <c r="Z6" s="98">
        <v>10698</v>
      </c>
      <c r="AC6" s="98">
        <v>2624</v>
      </c>
      <c r="AD6" s="193"/>
    </row>
    <row r="7" spans="1:30" x14ac:dyDescent="0.2">
      <c r="A7" s="76" t="s">
        <v>252</v>
      </c>
      <c r="B7" s="76" t="s">
        <v>253</v>
      </c>
      <c r="C7" s="98">
        <v>605</v>
      </c>
      <c r="D7" s="98">
        <v>651</v>
      </c>
      <c r="E7" s="98">
        <v>210</v>
      </c>
      <c r="F7" s="98">
        <v>439.17399999999998</v>
      </c>
      <c r="G7" s="98">
        <v>659</v>
      </c>
      <c r="H7" s="98">
        <v>876</v>
      </c>
      <c r="I7" s="98">
        <v>210</v>
      </c>
      <c r="J7" s="98">
        <v>439</v>
      </c>
      <c r="K7" s="98">
        <v>657.32380000000001</v>
      </c>
      <c r="L7" s="98">
        <v>921</v>
      </c>
      <c r="M7" s="98">
        <v>259.02499999999998</v>
      </c>
      <c r="N7" s="98">
        <v>501.35</v>
      </c>
      <c r="O7" s="98">
        <v>729.40884999999992</v>
      </c>
      <c r="P7" s="98">
        <v>963.84994999999992</v>
      </c>
      <c r="Q7" s="98">
        <v>200.38220000000001</v>
      </c>
      <c r="R7" s="98">
        <v>400.79950000000008</v>
      </c>
      <c r="S7" s="98">
        <v>530</v>
      </c>
      <c r="T7" s="98">
        <v>679</v>
      </c>
      <c r="U7" s="98">
        <v>274</v>
      </c>
      <c r="V7" s="98">
        <v>501</v>
      </c>
      <c r="W7" s="98">
        <v>661</v>
      </c>
      <c r="Z7" s="98">
        <v>854</v>
      </c>
      <c r="AC7" s="98">
        <v>251</v>
      </c>
      <c r="AD7" s="193"/>
    </row>
    <row r="8" spans="1:30" x14ac:dyDescent="0.2">
      <c r="A8" s="203" t="s">
        <v>254</v>
      </c>
      <c r="B8" s="203" t="s">
        <v>255</v>
      </c>
      <c r="C8" s="97">
        <v>21713</v>
      </c>
      <c r="D8" s="97">
        <v>21539</v>
      </c>
      <c r="E8" s="97">
        <v>5112</v>
      </c>
      <c r="F8" s="97">
        <v>11073.847361423852</v>
      </c>
      <c r="G8" s="97">
        <v>17278</v>
      </c>
      <c r="H8" s="97">
        <v>23875</v>
      </c>
      <c r="I8" s="97">
        <v>5969</v>
      </c>
      <c r="J8" s="97">
        <v>12644.708000000002</v>
      </c>
      <c r="K8" s="97">
        <v>19275.528370000004</v>
      </c>
      <c r="L8" s="97">
        <v>26319</v>
      </c>
      <c r="M8" s="97">
        <v>6716.9080800000002</v>
      </c>
      <c r="N8" s="97">
        <v>14262.577829999998</v>
      </c>
      <c r="O8" s="97">
        <v>21536.462770713671</v>
      </c>
      <c r="P8" s="97">
        <v>28382.99211000005</v>
      </c>
      <c r="Q8" s="97">
        <v>7136.3945200000007</v>
      </c>
      <c r="R8" s="97">
        <v>14071.516890000001</v>
      </c>
      <c r="S8" s="97">
        <v>21101</v>
      </c>
      <c r="T8" s="97">
        <v>27885</v>
      </c>
      <c r="U8" s="97">
        <v>6852</v>
      </c>
      <c r="V8" s="97">
        <v>14011</v>
      </c>
      <c r="W8" s="97">
        <v>20843</v>
      </c>
      <c r="Z8" s="97">
        <v>27536</v>
      </c>
      <c r="AC8" s="97">
        <v>7462</v>
      </c>
      <c r="AD8" s="193"/>
    </row>
    <row r="9" spans="1:30" x14ac:dyDescent="0.2">
      <c r="A9" s="76" t="s">
        <v>256</v>
      </c>
      <c r="B9" s="76" t="s">
        <v>257</v>
      </c>
      <c r="C9" s="98">
        <v>19766</v>
      </c>
      <c r="D9" s="98">
        <v>19630</v>
      </c>
      <c r="E9" s="98">
        <v>4471</v>
      </c>
      <c r="F9" s="98">
        <v>9797.19506959912</v>
      </c>
      <c r="G9" s="98">
        <v>15323</v>
      </c>
      <c r="H9" s="98">
        <v>21296</v>
      </c>
      <c r="I9" s="98">
        <v>5282</v>
      </c>
      <c r="J9" s="98">
        <v>11292.377324062158</v>
      </c>
      <c r="K9" s="98">
        <v>17306.897908532836</v>
      </c>
      <c r="L9" s="98">
        <v>23609</v>
      </c>
      <c r="M9" s="98">
        <v>5917.0449216077704</v>
      </c>
      <c r="N9" s="98">
        <v>12660.756890713699</v>
      </c>
      <c r="O9" s="98">
        <v>19269.237316432962</v>
      </c>
      <c r="P9" s="98">
        <v>25390.237158338899</v>
      </c>
      <c r="Q9" s="98">
        <v>6432.9514683696325</v>
      </c>
      <c r="R9" s="98">
        <v>12663.037267617798</v>
      </c>
      <c r="S9" s="98">
        <v>19136</v>
      </c>
      <c r="T9" s="98">
        <v>25362</v>
      </c>
      <c r="U9" s="98">
        <v>6072</v>
      </c>
      <c r="V9" s="98">
        <v>12409</v>
      </c>
      <c r="W9" s="98">
        <v>18556</v>
      </c>
      <c r="Z9" s="98">
        <v>24596</v>
      </c>
      <c r="AC9" s="98">
        <v>6534</v>
      </c>
      <c r="AD9" s="193"/>
    </row>
    <row r="10" spans="1:30" x14ac:dyDescent="0.2">
      <c r="A10" s="76" t="s">
        <v>258</v>
      </c>
      <c r="B10" s="76" t="s">
        <v>259</v>
      </c>
      <c r="C10" s="98">
        <v>1947</v>
      </c>
      <c r="D10" s="98">
        <v>1909</v>
      </c>
      <c r="E10" s="98">
        <v>641</v>
      </c>
      <c r="F10" s="98">
        <v>1276.652291824729</v>
      </c>
      <c r="G10" s="98">
        <v>1954</v>
      </c>
      <c r="H10" s="98">
        <v>2579</v>
      </c>
      <c r="I10" s="98">
        <v>687</v>
      </c>
      <c r="J10" s="98">
        <v>1352.3306759378438</v>
      </c>
      <c r="K10" s="98">
        <v>1968.6304614671667</v>
      </c>
      <c r="L10" s="98">
        <v>2710</v>
      </c>
      <c r="M10" s="98">
        <v>799.86086839223196</v>
      </c>
      <c r="N10" s="98">
        <v>1602.2138992862999</v>
      </c>
      <c r="O10" s="98">
        <v>2267.2254542807086</v>
      </c>
      <c r="P10" s="98">
        <v>2992.7549516611498</v>
      </c>
      <c r="Q10" s="98">
        <v>703.44305163036802</v>
      </c>
      <c r="R10" s="98">
        <v>1408.4796223822032</v>
      </c>
      <c r="S10" s="98">
        <v>1965</v>
      </c>
      <c r="T10" s="98">
        <v>2523</v>
      </c>
      <c r="U10" s="98">
        <v>780</v>
      </c>
      <c r="V10" s="98">
        <v>1601</v>
      </c>
      <c r="W10" s="98">
        <v>2287</v>
      </c>
      <c r="Z10" s="98">
        <v>2940</v>
      </c>
      <c r="AC10" s="98">
        <v>928</v>
      </c>
      <c r="AD10" s="193"/>
    </row>
    <row r="11" spans="1:30" x14ac:dyDescent="0.2">
      <c r="A11" s="203" t="s">
        <v>260</v>
      </c>
      <c r="B11" s="203" t="s">
        <v>261</v>
      </c>
      <c r="C11" s="97">
        <v>19321</v>
      </c>
      <c r="D11" s="97">
        <v>20756</v>
      </c>
      <c r="E11" s="97">
        <v>4908</v>
      </c>
      <c r="F11" s="97">
        <v>10068.161999999998</v>
      </c>
      <c r="G11" s="97">
        <v>15623</v>
      </c>
      <c r="H11" s="97">
        <v>22331</v>
      </c>
      <c r="I11" s="97">
        <v>5718</v>
      </c>
      <c r="J11" s="97">
        <v>11686.319245993775</v>
      </c>
      <c r="K11" s="97">
        <v>17864.996999999999</v>
      </c>
      <c r="L11" s="97">
        <v>23733</v>
      </c>
      <c r="M11" s="97">
        <v>6169.2838500000007</v>
      </c>
      <c r="N11" s="97">
        <v>13220.886690000003</v>
      </c>
      <c r="O11" s="97">
        <v>20301</v>
      </c>
      <c r="P11" s="97">
        <v>26887.937538416292</v>
      </c>
      <c r="Q11" s="97">
        <v>6681.2002200000006</v>
      </c>
      <c r="R11" s="97">
        <v>13586.31485999998</v>
      </c>
      <c r="S11" s="97">
        <v>20708</v>
      </c>
      <c r="T11" s="97">
        <v>27451.414090000006</v>
      </c>
      <c r="U11" s="97">
        <v>6984</v>
      </c>
      <c r="V11" s="97">
        <v>14348</v>
      </c>
      <c r="W11" s="97">
        <v>22352</v>
      </c>
      <c r="Z11" s="97">
        <v>28941</v>
      </c>
      <c r="AC11" s="97">
        <v>6883</v>
      </c>
      <c r="AD11" s="193"/>
    </row>
    <row r="12" spans="1:30" x14ac:dyDescent="0.2">
      <c r="A12" s="76" t="s">
        <v>256</v>
      </c>
      <c r="B12" s="76" t="s">
        <v>257</v>
      </c>
      <c r="C12" s="98">
        <v>18204</v>
      </c>
      <c r="D12" s="98">
        <v>19631</v>
      </c>
      <c r="E12" s="98">
        <v>4482</v>
      </c>
      <c r="F12" s="98">
        <v>9333.2843609375341</v>
      </c>
      <c r="G12" s="98">
        <v>14477</v>
      </c>
      <c r="H12" s="98">
        <v>20720</v>
      </c>
      <c r="I12" s="98">
        <v>5275</v>
      </c>
      <c r="J12" s="98">
        <v>10831.1618069619</v>
      </c>
      <c r="K12" s="98">
        <v>16491.156788532833</v>
      </c>
      <c r="L12" s="98">
        <v>21808</v>
      </c>
      <c r="M12" s="98">
        <v>5686.2815418048413</v>
      </c>
      <c r="N12" s="98">
        <v>12141.2481199945</v>
      </c>
      <c r="O12" s="98">
        <v>18967</v>
      </c>
      <c r="P12" s="98">
        <v>24804.756626583701</v>
      </c>
      <c r="Q12" s="98">
        <v>6217.9384568671121</v>
      </c>
      <c r="R12" s="98">
        <v>12659.190094229287</v>
      </c>
      <c r="S12" s="98">
        <v>19389</v>
      </c>
      <c r="T12" s="98">
        <v>25749.268707774998</v>
      </c>
      <c r="U12" s="98">
        <v>6352</v>
      </c>
      <c r="V12" s="98">
        <v>13174</v>
      </c>
      <c r="W12" s="98">
        <v>20700</v>
      </c>
      <c r="Z12" s="98">
        <v>26823</v>
      </c>
      <c r="AC12" s="98">
        <v>6282</v>
      </c>
      <c r="AD12" s="193"/>
    </row>
    <row r="13" spans="1:30" x14ac:dyDescent="0.2">
      <c r="A13" s="76" t="s">
        <v>258</v>
      </c>
      <c r="B13" s="76" t="s">
        <v>259</v>
      </c>
      <c r="C13" s="98">
        <v>1117</v>
      </c>
      <c r="D13" s="98">
        <v>1125</v>
      </c>
      <c r="E13" s="98">
        <v>426</v>
      </c>
      <c r="F13" s="98">
        <v>734.87763906246516</v>
      </c>
      <c r="G13" s="98">
        <v>1146</v>
      </c>
      <c r="H13" s="98">
        <v>1611</v>
      </c>
      <c r="I13" s="98">
        <v>442</v>
      </c>
      <c r="J13" s="98">
        <v>855.15743903187399</v>
      </c>
      <c r="K13" s="98">
        <v>1373.8402114671667</v>
      </c>
      <c r="L13" s="98">
        <v>1925</v>
      </c>
      <c r="M13" s="98">
        <v>482.80385819515897</v>
      </c>
      <c r="N13" s="98">
        <v>1079.82788000547</v>
      </c>
      <c r="O13" s="98">
        <v>1334</v>
      </c>
      <c r="P13" s="98">
        <v>2083.18091183259</v>
      </c>
      <c r="Q13" s="98">
        <v>463.26176313288858</v>
      </c>
      <c r="R13" s="98">
        <v>927.12476577069447</v>
      </c>
      <c r="S13" s="98">
        <v>1319</v>
      </c>
      <c r="T13" s="98">
        <v>1702.1453822250078</v>
      </c>
      <c r="U13" s="98">
        <v>632</v>
      </c>
      <c r="V13" s="98">
        <v>1174</v>
      </c>
      <c r="W13" s="98">
        <v>1651</v>
      </c>
      <c r="Z13" s="98">
        <v>2118</v>
      </c>
      <c r="AC13" s="98">
        <v>601</v>
      </c>
      <c r="AD13" s="193"/>
    </row>
    <row r="14" spans="1:30" x14ac:dyDescent="0.2">
      <c r="A14" s="203" t="s">
        <v>262</v>
      </c>
      <c r="B14" s="203" t="s">
        <v>263</v>
      </c>
      <c r="C14" s="97">
        <v>3131</v>
      </c>
      <c r="D14" s="97">
        <v>2893</v>
      </c>
      <c r="E14" s="97">
        <v>826</v>
      </c>
      <c r="F14" s="97">
        <v>1268</v>
      </c>
      <c r="G14" s="97">
        <v>1757</v>
      </c>
      <c r="H14" s="97">
        <v>2581</v>
      </c>
      <c r="I14" s="97">
        <v>667</v>
      </c>
      <c r="J14" s="97">
        <v>1157.9070599999998</v>
      </c>
      <c r="K14" s="97">
        <v>1865.7045500000004</v>
      </c>
      <c r="L14" s="97">
        <v>2388</v>
      </c>
      <c r="M14" s="97">
        <v>564.13971000000004</v>
      </c>
      <c r="N14" s="97">
        <v>951.43492999999989</v>
      </c>
      <c r="O14" s="97">
        <v>1398.8962100000001</v>
      </c>
      <c r="P14" s="97">
        <v>1618.13022</v>
      </c>
      <c r="Q14" s="97">
        <v>123.54182999999999</v>
      </c>
      <c r="R14" s="97">
        <v>253.91070000000002</v>
      </c>
      <c r="S14" s="97">
        <v>360</v>
      </c>
      <c r="T14" s="97">
        <v>475</v>
      </c>
      <c r="U14" s="97">
        <v>159</v>
      </c>
      <c r="V14" s="97">
        <v>255</v>
      </c>
      <c r="W14" s="97">
        <v>327</v>
      </c>
      <c r="Z14" s="97">
        <v>357</v>
      </c>
      <c r="AC14" s="97">
        <v>239</v>
      </c>
      <c r="AD14" s="193"/>
    </row>
    <row r="15" spans="1:30" s="210" customFormat="1" ht="12" thickBot="1" x14ac:dyDescent="0.25">
      <c r="A15" s="201" t="s">
        <v>264</v>
      </c>
      <c r="B15" s="204" t="s">
        <v>265</v>
      </c>
      <c r="C15" s="99">
        <v>2879</v>
      </c>
      <c r="D15" s="99">
        <v>2748</v>
      </c>
      <c r="E15" s="99">
        <v>764</v>
      </c>
      <c r="F15" s="99">
        <v>1199</v>
      </c>
      <c r="G15" s="99">
        <v>1591</v>
      </c>
      <c r="H15" s="99">
        <v>2400</v>
      </c>
      <c r="I15" s="99">
        <v>633</v>
      </c>
      <c r="J15" s="99">
        <v>1072.6908640061999</v>
      </c>
      <c r="K15" s="99">
        <v>1768.0029999999999</v>
      </c>
      <c r="L15" s="97">
        <v>2488</v>
      </c>
      <c r="M15" s="97">
        <v>490.99400000000003</v>
      </c>
      <c r="N15" s="97">
        <v>926.92399999999998</v>
      </c>
      <c r="O15" s="97">
        <v>1255.6729934161665</v>
      </c>
      <c r="P15" s="97">
        <v>1359.897392827</v>
      </c>
      <c r="Q15" s="97">
        <v>81.983369999999994</v>
      </c>
      <c r="R15" s="97">
        <v>150.02644000000001</v>
      </c>
      <c r="S15" s="97">
        <v>196</v>
      </c>
      <c r="T15" s="97">
        <v>240</v>
      </c>
      <c r="U15" s="97">
        <v>159</v>
      </c>
      <c r="V15" s="97">
        <v>255</v>
      </c>
      <c r="W15" s="97">
        <v>327</v>
      </c>
      <c r="Z15" s="97">
        <v>357</v>
      </c>
      <c r="AA15" s="2"/>
      <c r="AB15" s="2"/>
      <c r="AC15" s="97">
        <v>239</v>
      </c>
      <c r="AD15" s="193"/>
    </row>
    <row r="16" spans="1:30" ht="12" thickBot="1" x14ac:dyDescent="0.25">
      <c r="A16" s="206" t="s">
        <v>266</v>
      </c>
      <c r="B16" s="206" t="s">
        <v>267</v>
      </c>
      <c r="C16" s="139">
        <v>2687</v>
      </c>
      <c r="D16" s="139">
        <v>928</v>
      </c>
      <c r="E16" s="139">
        <v>266</v>
      </c>
      <c r="F16" s="139">
        <v>1074.6853614238535</v>
      </c>
      <c r="G16" s="139">
        <v>1821</v>
      </c>
      <c r="H16" s="139">
        <v>1725</v>
      </c>
      <c r="I16" s="139">
        <v>285</v>
      </c>
      <c r="J16" s="139">
        <v>1043.6049500000274</v>
      </c>
      <c r="K16" s="139">
        <v>1508.2329200000047</v>
      </c>
      <c r="L16" s="139">
        <v>2486</v>
      </c>
      <c r="M16" s="139">
        <v>620.76993999999934</v>
      </c>
      <c r="N16" s="139">
        <v>1066.2020699999953</v>
      </c>
      <c r="O16" s="139">
        <v>1378.6859872975049</v>
      </c>
      <c r="P16" s="139">
        <v>1753.287398756758</v>
      </c>
      <c r="Q16" s="139">
        <v>496.75276000000014</v>
      </c>
      <c r="R16" s="139">
        <v>589.08629000002043</v>
      </c>
      <c r="S16" s="139">
        <v>555</v>
      </c>
      <c r="T16" s="139">
        <v>668.55515999999466</v>
      </c>
      <c r="U16" s="139">
        <v>-132</v>
      </c>
      <c r="V16" s="139">
        <v>-333</v>
      </c>
      <c r="W16" s="139">
        <f>+W8-W11+W14-W15</f>
        <v>-1509</v>
      </c>
      <c r="X16" s="139">
        <f t="shared" ref="X16:AC16" si="0">+X8-X11+X14-X15</f>
        <v>0</v>
      </c>
      <c r="Y16" s="139">
        <f t="shared" si="0"/>
        <v>0</v>
      </c>
      <c r="Z16" s="139">
        <f t="shared" si="0"/>
        <v>-1405</v>
      </c>
      <c r="AC16" s="139">
        <f t="shared" si="0"/>
        <v>579</v>
      </c>
      <c r="AD16" s="193"/>
    </row>
    <row r="17" spans="1:30" s="170" customFormat="1" ht="12" thickTop="1" x14ac:dyDescent="0.2">
      <c r="A17" s="182"/>
      <c r="B17" s="182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AA17" s="2"/>
      <c r="AB17" s="2"/>
      <c r="AD17" s="193"/>
    </row>
    <row r="18" spans="1:30" x14ac:dyDescent="0.2">
      <c r="B18" s="119"/>
      <c r="C18" s="120"/>
      <c r="D18" s="120"/>
      <c r="E18" s="120"/>
      <c r="F18" s="100"/>
      <c r="G18" s="100"/>
      <c r="H18" s="100"/>
      <c r="I18" s="100"/>
      <c r="J18" s="169"/>
      <c r="K18" s="169"/>
      <c r="L18" s="169"/>
      <c r="M18" s="169"/>
      <c r="N18" s="169"/>
      <c r="R18" s="2"/>
      <c r="AD18" s="193"/>
    </row>
    <row r="19" spans="1:30" ht="12" thickBot="1" x14ac:dyDescent="0.25">
      <c r="B19" s="79"/>
      <c r="C19" s="80" t="s">
        <v>88</v>
      </c>
      <c r="D19" s="80" t="s">
        <v>92</v>
      </c>
      <c r="E19" s="80" t="s">
        <v>93</v>
      </c>
      <c r="F19" s="80" t="s">
        <v>94</v>
      </c>
      <c r="G19" s="80" t="s">
        <v>95</v>
      </c>
      <c r="H19" s="80" t="s">
        <v>96</v>
      </c>
      <c r="I19" s="80" t="s">
        <v>97</v>
      </c>
      <c r="J19" s="80" t="s">
        <v>98</v>
      </c>
      <c r="K19" s="80" t="s">
        <v>99</v>
      </c>
      <c r="L19" s="80" t="s">
        <v>100</v>
      </c>
      <c r="M19" s="80" t="s">
        <v>101</v>
      </c>
      <c r="N19" s="80" t="s">
        <v>102</v>
      </c>
      <c r="O19" s="80" t="s">
        <v>103</v>
      </c>
      <c r="P19" s="80" t="s">
        <v>104</v>
      </c>
      <c r="Q19" s="80" t="s">
        <v>105</v>
      </c>
      <c r="R19" s="80" t="s">
        <v>106</v>
      </c>
      <c r="S19" s="80" t="s">
        <v>107</v>
      </c>
      <c r="T19" s="80" t="s">
        <v>417</v>
      </c>
      <c r="U19" s="80" t="s">
        <v>456</v>
      </c>
      <c r="V19" s="80" t="s">
        <v>460</v>
      </c>
      <c r="W19" s="80" t="s">
        <v>464</v>
      </c>
      <c r="Z19" s="80" t="s">
        <v>468</v>
      </c>
      <c r="AC19" s="80" t="s">
        <v>528</v>
      </c>
      <c r="AD19" s="193"/>
    </row>
    <row r="20" spans="1:30" x14ac:dyDescent="0.2">
      <c r="A20" s="83" t="s">
        <v>268</v>
      </c>
      <c r="B20" s="85" t="s">
        <v>269</v>
      </c>
      <c r="C20" s="97">
        <v>1804.4544170198619</v>
      </c>
      <c r="D20" s="97">
        <v>1792.2283241803959</v>
      </c>
      <c r="E20" s="97">
        <v>1850</v>
      </c>
      <c r="F20" s="97">
        <v>1840</v>
      </c>
      <c r="G20" s="97">
        <v>1897.6386600768808</v>
      </c>
      <c r="H20" s="97">
        <v>1965</v>
      </c>
      <c r="I20" s="97">
        <v>2074</v>
      </c>
      <c r="J20" s="97">
        <v>2107</v>
      </c>
      <c r="K20" s="97">
        <v>2138.5490730482093</v>
      </c>
      <c r="L20" s="97">
        <v>2147.4379895561356</v>
      </c>
      <c r="M20" s="97">
        <v>2042.9714463687562</v>
      </c>
      <c r="N20" s="97">
        <v>2167.8780112630238</v>
      </c>
      <c r="O20" s="97">
        <v>2231.3363387919408</v>
      </c>
      <c r="P20" s="97">
        <v>2199.1238966269798</v>
      </c>
      <c r="Q20" s="97">
        <v>2246.4963566934798</v>
      </c>
      <c r="R20" s="97">
        <v>2221.3378944139627</v>
      </c>
      <c r="S20" s="97">
        <v>2325.9479717813051</v>
      </c>
      <c r="T20" s="97">
        <v>2323.3627728711881</v>
      </c>
      <c r="U20" s="97">
        <v>2255.4312047399603</v>
      </c>
      <c r="V20" s="97">
        <v>2293.5013913897528</v>
      </c>
      <c r="W20" s="97">
        <f>+W8/W5*1000</f>
        <v>2359.4068372198326</v>
      </c>
      <c r="X20" s="97"/>
      <c r="Y20" s="97"/>
      <c r="Z20" s="97">
        <f t="shared" ref="Z20:AC20" si="1">+Z8/Z5*1000</f>
        <v>2383.6565096952904</v>
      </c>
      <c r="AA20" s="97"/>
      <c r="AB20" s="97"/>
      <c r="AC20" s="97">
        <f t="shared" si="1"/>
        <v>2595.478260869565</v>
      </c>
      <c r="AD20" s="193"/>
    </row>
    <row r="21" spans="1:30" x14ac:dyDescent="0.2">
      <c r="A21" s="84" t="s">
        <v>270</v>
      </c>
      <c r="B21" s="84" t="s">
        <v>271</v>
      </c>
      <c r="C21" s="98">
        <v>1729.6114805740287</v>
      </c>
      <c r="D21" s="98">
        <v>1726.9288290665963</v>
      </c>
      <c r="E21" s="98">
        <v>1751</v>
      </c>
      <c r="F21" s="98">
        <v>1756</v>
      </c>
      <c r="G21" s="98">
        <v>1814.2315889178308</v>
      </c>
      <c r="H21" s="98">
        <v>1889</v>
      </c>
      <c r="I21" s="98">
        <v>1981</v>
      </c>
      <c r="J21" s="98">
        <v>2030</v>
      </c>
      <c r="K21" s="98">
        <v>2071.1833089051661</v>
      </c>
      <c r="L21" s="98">
        <v>2082.8407587119541</v>
      </c>
      <c r="M21" s="98">
        <v>1953.6015467598825</v>
      </c>
      <c r="N21" s="98">
        <v>2083.1493641860734</v>
      </c>
      <c r="O21" s="98">
        <v>2159.6439704755549</v>
      </c>
      <c r="P21" s="98">
        <v>2126.0136986766829</v>
      </c>
      <c r="Q21" s="98">
        <v>2161.3955382430672</v>
      </c>
      <c r="R21" s="98">
        <v>2134.0145223613476</v>
      </c>
      <c r="S21" s="98">
        <v>2240.2247717162254</v>
      </c>
      <c r="T21" s="98">
        <v>2239.8657599576086</v>
      </c>
      <c r="U21" s="98">
        <v>2196.8162083936322</v>
      </c>
      <c r="V21" s="98">
        <v>2212.7318116975748</v>
      </c>
      <c r="W21" s="98">
        <f t="shared" ref="W21:Z22" si="2">+W9/W6*1000</f>
        <v>2270.4025449651294</v>
      </c>
      <c r="X21" s="98"/>
      <c r="Y21" s="98"/>
      <c r="Z21" s="98">
        <f t="shared" si="2"/>
        <v>2299.1213310899234</v>
      </c>
      <c r="AA21" s="98"/>
      <c r="AB21" s="98"/>
      <c r="AC21" s="98">
        <f t="shared" ref="AC21" si="3">+AC9/AC6*1000</f>
        <v>2490.0914634146343</v>
      </c>
      <c r="AD21" s="193"/>
    </row>
    <row r="22" spans="1:30" x14ac:dyDescent="0.2">
      <c r="A22" s="84" t="s">
        <v>272</v>
      </c>
      <c r="B22" s="84" t="s">
        <v>273</v>
      </c>
      <c r="C22" s="98">
        <v>3218.1818181818185</v>
      </c>
      <c r="D22" s="98">
        <v>2932.4116743471582</v>
      </c>
      <c r="E22" s="98">
        <v>3052</v>
      </c>
      <c r="F22" s="98">
        <v>2906</v>
      </c>
      <c r="G22" s="98">
        <v>2965.0986342943852</v>
      </c>
      <c r="H22" s="98">
        <v>2944</v>
      </c>
      <c r="I22" s="98">
        <v>3271</v>
      </c>
      <c r="J22" s="98">
        <v>3080</v>
      </c>
      <c r="K22" s="98">
        <v>2994.9173625953704</v>
      </c>
      <c r="L22" s="98">
        <v>2942.4538545059718</v>
      </c>
      <c r="M22" s="98">
        <v>3087.967834734995</v>
      </c>
      <c r="N22" s="98">
        <v>3195.7991408921907</v>
      </c>
      <c r="O22" s="98">
        <v>3108.3053822019147</v>
      </c>
      <c r="P22" s="98">
        <v>3105.0008890503655</v>
      </c>
      <c r="Q22" s="98">
        <v>3510.5066798865769</v>
      </c>
      <c r="R22" s="98">
        <v>3514.1750984774258</v>
      </c>
      <c r="S22" s="98">
        <v>3707.5471698113211</v>
      </c>
      <c r="T22" s="98">
        <v>3715.7584683357882</v>
      </c>
      <c r="U22" s="98">
        <v>2846.7153284671531</v>
      </c>
      <c r="V22" s="98">
        <v>3195.6087824351298</v>
      </c>
      <c r="W22" s="98">
        <f t="shared" si="2"/>
        <v>3459.9092284417547</v>
      </c>
      <c r="X22" s="98"/>
      <c r="Y22" s="98"/>
      <c r="Z22" s="98">
        <f t="shared" si="2"/>
        <v>3442.622950819672</v>
      </c>
      <c r="AA22" s="98"/>
      <c r="AB22" s="98"/>
      <c r="AC22" s="98">
        <f t="shared" ref="AC22" si="4">+AC10/AC7*1000</f>
        <v>3697.2111553784857</v>
      </c>
      <c r="AD22" s="193"/>
    </row>
    <row r="23" spans="1:30" ht="10.9" customHeight="1" x14ac:dyDescent="0.2">
      <c r="A23" s="85" t="s">
        <v>274</v>
      </c>
      <c r="B23" s="85" t="s">
        <v>275</v>
      </c>
      <c r="C23" s="97">
        <v>1605.6677470290035</v>
      </c>
      <c r="D23" s="97">
        <v>1727.0760525877852</v>
      </c>
      <c r="E23" s="97">
        <v>1776</v>
      </c>
      <c r="F23" s="97">
        <v>1673</v>
      </c>
      <c r="G23" s="97">
        <v>1715.8704008786381</v>
      </c>
      <c r="H23" s="97">
        <v>1838</v>
      </c>
      <c r="I23" s="97">
        <v>1987</v>
      </c>
      <c r="J23" s="97">
        <v>1947</v>
      </c>
      <c r="K23" s="97">
        <v>1982.0557984714289</v>
      </c>
      <c r="L23" s="97">
        <v>1936.4392950391646</v>
      </c>
      <c r="M23" s="97">
        <v>1987.4869655891555</v>
      </c>
      <c r="N23" s="97">
        <v>2009.5434280025236</v>
      </c>
      <c r="O23" s="97">
        <v>2103.3332862541429</v>
      </c>
      <c r="P23" s="97">
        <v>2083.2865591683626</v>
      </c>
      <c r="Q23" s="97">
        <v>2103.2037831576704</v>
      </c>
      <c r="R23" s="97">
        <v>2144.7436178970106</v>
      </c>
      <c r="S23" s="97">
        <v>2282.6278659611994</v>
      </c>
      <c r="T23" s="97">
        <f>T11*1000/T5</f>
        <v>2287.2366347275461</v>
      </c>
      <c r="U23" s="97">
        <v>2298.8808426596443</v>
      </c>
      <c r="V23" s="97">
        <v>2348.66590276641</v>
      </c>
      <c r="W23" s="97">
        <f>+W11/W5*1000</f>
        <v>2530.2241340276205</v>
      </c>
      <c r="X23" s="97"/>
      <c r="Y23" s="97"/>
      <c r="Z23" s="97">
        <f t="shared" ref="Z23:AC23" si="5">+Z11/Z5*1000</f>
        <v>2505.2804709141278</v>
      </c>
      <c r="AA23" s="97"/>
      <c r="AB23" s="97"/>
      <c r="AC23" s="97">
        <f t="shared" si="5"/>
        <v>2394.0869565217395</v>
      </c>
      <c r="AD23" s="193"/>
    </row>
    <row r="24" spans="1:30" x14ac:dyDescent="0.2">
      <c r="A24" s="84" t="s">
        <v>270</v>
      </c>
      <c r="B24" s="84" t="s">
        <v>271</v>
      </c>
      <c r="C24" s="98">
        <v>1592.9296464823242</v>
      </c>
      <c r="D24" s="98">
        <v>1727.0168030263042</v>
      </c>
      <c r="E24" s="98">
        <v>1755</v>
      </c>
      <c r="F24" s="98">
        <v>1673</v>
      </c>
      <c r="G24" s="98">
        <v>1714.0658299786883</v>
      </c>
      <c r="H24" s="98">
        <v>1838</v>
      </c>
      <c r="I24" s="98">
        <v>1978</v>
      </c>
      <c r="J24" s="98">
        <v>1947</v>
      </c>
      <c r="K24" s="98">
        <v>1973.5604188262562</v>
      </c>
      <c r="L24" s="98">
        <v>1923.9523599470667</v>
      </c>
      <c r="M24" s="98">
        <v>1978.6196549137285</v>
      </c>
      <c r="N24" s="98">
        <v>1997.6715073127168</v>
      </c>
      <c r="O24" s="98">
        <v>2125.7700299885328</v>
      </c>
      <c r="P24" s="98">
        <v>2076.989358216309</v>
      </c>
      <c r="Q24" s="98">
        <v>2089.1537117640728</v>
      </c>
      <c r="R24" s="98">
        <v>2133.3661847068324</v>
      </c>
      <c r="S24" s="98">
        <v>2269.8431280730506</v>
      </c>
      <c r="T24" s="98">
        <f>T12*1000/T6</f>
        <v>2274.0677124238273</v>
      </c>
      <c r="U24" s="98">
        <v>2298.1186685962371</v>
      </c>
      <c r="V24" s="98">
        <v>2349.1440798858775</v>
      </c>
      <c r="W24" s="98">
        <f t="shared" ref="W24:Z25" si="6">+W12/W6*1000</f>
        <v>2532.7297198091278</v>
      </c>
      <c r="X24" s="98"/>
      <c r="Y24" s="98"/>
      <c r="Z24" s="98">
        <f t="shared" si="6"/>
        <v>2507.2910824453165</v>
      </c>
      <c r="AA24" s="98"/>
      <c r="AB24" s="98"/>
      <c r="AC24" s="98">
        <f t="shared" ref="AC24" si="7">+AC12/AC6*1000</f>
        <v>2394.0548780487807</v>
      </c>
      <c r="AD24" s="193"/>
    </row>
    <row r="25" spans="1:30" x14ac:dyDescent="0.2">
      <c r="A25" s="84" t="s">
        <v>272</v>
      </c>
      <c r="B25" s="84" t="s">
        <v>273</v>
      </c>
      <c r="C25" s="98">
        <v>1846.2809917355371</v>
      </c>
      <c r="D25" s="98">
        <v>1728.110599078341</v>
      </c>
      <c r="E25" s="98">
        <v>2028</v>
      </c>
      <c r="F25" s="98">
        <v>1673</v>
      </c>
      <c r="G25" s="98">
        <v>1738.9984825493173</v>
      </c>
      <c r="H25" s="98">
        <v>1839</v>
      </c>
      <c r="I25" s="98">
        <v>2104</v>
      </c>
      <c r="J25" s="98">
        <v>1947</v>
      </c>
      <c r="K25" s="98">
        <v>2090.0509177777631</v>
      </c>
      <c r="L25" s="98">
        <v>2090.1194353963083</v>
      </c>
      <c r="M25" s="98">
        <v>2104.761904761905</v>
      </c>
      <c r="N25" s="98">
        <v>2153.8403909553604</v>
      </c>
      <c r="O25" s="98">
        <v>1828.8782758805301</v>
      </c>
      <c r="P25" s="98">
        <v>2161.3124655270153</v>
      </c>
      <c r="Q25" s="98">
        <v>2311.8907923602424</v>
      </c>
      <c r="R25" s="98">
        <v>2313.1884290541634</v>
      </c>
      <c r="S25" s="98">
        <v>2488.6792452830186</v>
      </c>
      <c r="T25" s="98">
        <f>T13*1000/T7</f>
        <v>2506.8415054860202</v>
      </c>
      <c r="U25" s="98">
        <v>2306.5693430656934</v>
      </c>
      <c r="V25" s="98">
        <v>2343.3133732534934</v>
      </c>
      <c r="W25" s="98">
        <f t="shared" si="6"/>
        <v>2497.7307110438728</v>
      </c>
      <c r="X25" s="98"/>
      <c r="Y25" s="98"/>
      <c r="Z25" s="98">
        <f t="shared" si="6"/>
        <v>2480.0936768149882</v>
      </c>
      <c r="AA25" s="98"/>
      <c r="AB25" s="98"/>
      <c r="AC25" s="98">
        <f t="shared" ref="AC25" si="8">+AC13/AC7*1000</f>
        <v>2394.4223107569724</v>
      </c>
      <c r="AD25" s="193"/>
    </row>
    <row r="26" spans="1:30" x14ac:dyDescent="0.2">
      <c r="B26" s="8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R26" s="2"/>
      <c r="AD26" s="193"/>
    </row>
    <row r="27" spans="1:30" x14ac:dyDescent="0.2">
      <c r="A27" s="82" t="s">
        <v>276</v>
      </c>
      <c r="B27" s="82" t="s">
        <v>277</v>
      </c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Z27" s="96"/>
      <c r="AC27" s="96"/>
      <c r="AD27" s="193"/>
    </row>
    <row r="28" spans="1:30" x14ac:dyDescent="0.2">
      <c r="B28" s="89"/>
      <c r="C28" s="94"/>
      <c r="D28" s="94"/>
      <c r="E28" s="94"/>
      <c r="L28" s="93"/>
      <c r="R28" s="2"/>
      <c r="AD28" s="193"/>
    </row>
    <row r="29" spans="1:30" ht="12" thickBot="1" x14ac:dyDescent="0.25">
      <c r="A29" s="86" t="s">
        <v>278</v>
      </c>
      <c r="B29" s="86" t="s">
        <v>279</v>
      </c>
      <c r="C29" s="80" t="s">
        <v>88</v>
      </c>
      <c r="D29" s="80" t="s">
        <v>92</v>
      </c>
      <c r="E29" s="80" t="s">
        <v>93</v>
      </c>
      <c r="F29" s="80" t="s">
        <v>94</v>
      </c>
      <c r="G29" s="80" t="s">
        <v>95</v>
      </c>
      <c r="H29" s="80" t="s">
        <v>96</v>
      </c>
      <c r="I29" s="80" t="s">
        <v>97</v>
      </c>
      <c r="J29" s="80" t="s">
        <v>98</v>
      </c>
      <c r="K29" s="80" t="s">
        <v>99</v>
      </c>
      <c r="L29" s="80" t="s">
        <v>100</v>
      </c>
      <c r="M29" s="80" t="s">
        <v>101</v>
      </c>
      <c r="N29" s="80" t="s">
        <v>102</v>
      </c>
      <c r="O29" s="80" t="s">
        <v>103</v>
      </c>
      <c r="P29" s="80" t="s">
        <v>104</v>
      </c>
      <c r="Q29" s="80" t="s">
        <v>105</v>
      </c>
      <c r="R29" s="80" t="s">
        <v>106</v>
      </c>
      <c r="S29" s="80" t="s">
        <v>107</v>
      </c>
      <c r="T29" s="80" t="s">
        <v>417</v>
      </c>
      <c r="U29" s="80" t="s">
        <v>456</v>
      </c>
      <c r="V29" s="80" t="s">
        <v>460</v>
      </c>
      <c r="W29" s="80" t="s">
        <v>464</v>
      </c>
      <c r="Z29" s="80" t="s">
        <v>468</v>
      </c>
      <c r="AC29" s="80" t="s">
        <v>528</v>
      </c>
      <c r="AD29" s="193"/>
    </row>
    <row r="30" spans="1:30" ht="22.5" x14ac:dyDescent="0.2">
      <c r="A30" s="84" t="s">
        <v>280</v>
      </c>
      <c r="B30" s="84" t="s">
        <v>281</v>
      </c>
      <c r="C30" s="98">
        <v>6828</v>
      </c>
      <c r="D30" s="98">
        <v>14203</v>
      </c>
      <c r="E30" s="98">
        <v>2944</v>
      </c>
      <c r="F30" s="98">
        <v>7604</v>
      </c>
      <c r="G30" s="98">
        <v>15592</v>
      </c>
      <c r="H30" s="98">
        <v>17475</v>
      </c>
      <c r="I30" s="98">
        <v>5005.5249999999996</v>
      </c>
      <c r="J30" s="98">
        <v>8286.0313199999982</v>
      </c>
      <c r="K30" s="98">
        <v>15328.548010000011</v>
      </c>
      <c r="L30" s="98">
        <v>27574.19068</v>
      </c>
      <c r="M30" s="98">
        <v>5358.0698499999999</v>
      </c>
      <c r="N30" s="98">
        <v>10829.596570000003</v>
      </c>
      <c r="O30" s="98">
        <v>26207.069679999979</v>
      </c>
      <c r="P30" s="98">
        <v>35253.424839999978</v>
      </c>
      <c r="Q30" s="98">
        <v>7530.9951999999957</v>
      </c>
      <c r="R30" s="98">
        <v>9480.2867400000014</v>
      </c>
      <c r="S30" s="98">
        <v>18407</v>
      </c>
      <c r="T30" s="98">
        <v>23558.197490000002</v>
      </c>
      <c r="U30" s="98">
        <v>5093</v>
      </c>
      <c r="V30" s="98">
        <v>8849</v>
      </c>
      <c r="W30" s="98">
        <v>18714</v>
      </c>
      <c r="Z30" s="98">
        <v>27578</v>
      </c>
      <c r="AC30" s="98">
        <v>7915</v>
      </c>
      <c r="AD30" s="193"/>
    </row>
    <row r="31" spans="1:30" ht="20.45" customHeight="1" x14ac:dyDescent="0.2">
      <c r="A31" s="84" t="s">
        <v>282</v>
      </c>
      <c r="B31" s="84" t="s">
        <v>283</v>
      </c>
      <c r="C31" s="98">
        <v>5866</v>
      </c>
      <c r="D31" s="98">
        <v>13768</v>
      </c>
      <c r="E31" s="98">
        <v>3084</v>
      </c>
      <c r="F31" s="98">
        <v>7336</v>
      </c>
      <c r="G31" s="98">
        <v>16137</v>
      </c>
      <c r="H31" s="98">
        <v>17416</v>
      </c>
      <c r="I31" s="98">
        <v>5008.4830000000002</v>
      </c>
      <c r="J31" s="98">
        <v>9057.8152399999981</v>
      </c>
      <c r="K31" s="98">
        <v>16584.92256000001</v>
      </c>
      <c r="L31" s="98">
        <v>28474.267390000001</v>
      </c>
      <c r="M31" s="98">
        <v>5317.3711700000003</v>
      </c>
      <c r="N31" s="98">
        <v>11444.356019999994</v>
      </c>
      <c r="O31" s="98">
        <v>27157.998219999987</v>
      </c>
      <c r="P31" s="98">
        <v>36126.801059999991</v>
      </c>
      <c r="Q31" s="98">
        <v>7997.9050200000001</v>
      </c>
      <c r="R31" s="98">
        <v>10663.047659999998</v>
      </c>
      <c r="S31" s="98">
        <v>20126</v>
      </c>
      <c r="T31" s="98">
        <v>25152</v>
      </c>
      <c r="U31" s="98">
        <v>5081</v>
      </c>
      <c r="V31" s="98">
        <v>8081</v>
      </c>
      <c r="W31" s="98">
        <v>17729</v>
      </c>
      <c r="Z31" s="98">
        <v>27707</v>
      </c>
      <c r="AC31" s="98">
        <v>8408</v>
      </c>
      <c r="AD31" s="193"/>
    </row>
    <row r="32" spans="1:30" x14ac:dyDescent="0.2">
      <c r="A32" s="84" t="s">
        <v>284</v>
      </c>
      <c r="B32" s="84" t="s">
        <v>285</v>
      </c>
      <c r="C32" s="118">
        <v>0</v>
      </c>
      <c r="D32" s="118">
        <v>302</v>
      </c>
      <c r="E32" s="118">
        <v>3</v>
      </c>
      <c r="F32" s="118">
        <v>133</v>
      </c>
      <c r="G32" s="118">
        <v>747</v>
      </c>
      <c r="H32" s="118">
        <v>1402</v>
      </c>
      <c r="I32" s="118">
        <v>247</v>
      </c>
      <c r="J32" s="118">
        <v>496</v>
      </c>
      <c r="K32" s="118">
        <v>732</v>
      </c>
      <c r="L32" s="118">
        <v>1540</v>
      </c>
      <c r="M32" s="118">
        <v>241</v>
      </c>
      <c r="N32" s="118">
        <v>689</v>
      </c>
      <c r="O32" s="118">
        <v>977</v>
      </c>
      <c r="P32" s="118">
        <v>1390</v>
      </c>
      <c r="Q32" s="118">
        <v>78</v>
      </c>
      <c r="R32" s="118">
        <v>431</v>
      </c>
      <c r="S32" s="118">
        <v>2384</v>
      </c>
      <c r="T32" s="118">
        <v>4049</v>
      </c>
      <c r="U32" s="118">
        <v>297</v>
      </c>
      <c r="V32" s="118">
        <v>757</v>
      </c>
      <c r="W32" s="118">
        <v>948</v>
      </c>
      <c r="Z32" s="118">
        <v>1258</v>
      </c>
      <c r="AC32" s="118">
        <v>-15</v>
      </c>
      <c r="AD32" s="193"/>
    </row>
    <row r="33" spans="1:30" ht="12" thickBot="1" x14ac:dyDescent="0.25">
      <c r="A33" s="84" t="s">
        <v>461</v>
      </c>
      <c r="B33" s="87" t="s">
        <v>462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>
        <v>-728</v>
      </c>
      <c r="V33" s="102">
        <v>-707</v>
      </c>
      <c r="W33" s="102">
        <v>-1000</v>
      </c>
      <c r="Z33" s="102">
        <v>-683</v>
      </c>
      <c r="AC33" s="102">
        <v>-640</v>
      </c>
      <c r="AD33" s="193"/>
    </row>
    <row r="34" spans="1:30" ht="13.9" customHeight="1" thickBot="1" x14ac:dyDescent="0.25">
      <c r="A34" s="88" t="s">
        <v>286</v>
      </c>
      <c r="B34" s="175" t="s">
        <v>287</v>
      </c>
      <c r="C34" s="99">
        <v>962</v>
      </c>
      <c r="D34" s="99">
        <v>133</v>
      </c>
      <c r="E34" s="99">
        <v>-143</v>
      </c>
      <c r="F34" s="99">
        <v>135</v>
      </c>
      <c r="G34" s="99">
        <v>-1292</v>
      </c>
      <c r="H34" s="99">
        <v>-1343</v>
      </c>
      <c r="I34" s="99">
        <v>-249.95800000000054</v>
      </c>
      <c r="J34" s="99">
        <v>-1267.7839199999999</v>
      </c>
      <c r="K34" s="99">
        <v>-1988.3745499999986</v>
      </c>
      <c r="L34" s="99">
        <v>-2440.0767100000012</v>
      </c>
      <c r="M34" s="99">
        <v>-200.30132000000049</v>
      </c>
      <c r="N34" s="99">
        <v>-1303.7594499999905</v>
      </c>
      <c r="O34" s="99">
        <v>-1927.9285400000081</v>
      </c>
      <c r="P34" s="99">
        <v>-2263.3762200000128</v>
      </c>
      <c r="Q34" s="99">
        <v>-544.9098200000044</v>
      </c>
      <c r="R34" s="99">
        <v>-1613.760919999997</v>
      </c>
      <c r="S34" s="99">
        <v>-4103</v>
      </c>
      <c r="T34" s="99">
        <v>-5642.8025099999977</v>
      </c>
      <c r="U34" s="99">
        <v>-1013</v>
      </c>
      <c r="V34" s="99">
        <v>-696</v>
      </c>
      <c r="W34" s="99">
        <f>+W30-W31-W32+W33</f>
        <v>-963</v>
      </c>
      <c r="X34" s="99">
        <f t="shared" ref="X34:Y34" si="9">+X30-X31-X32+X33</f>
        <v>0</v>
      </c>
      <c r="Y34" s="99">
        <f t="shared" si="9"/>
        <v>0</v>
      </c>
      <c r="Z34" s="99">
        <f>+Z30-Z31-Z32+Z33</f>
        <v>-2070</v>
      </c>
      <c r="AC34" s="99">
        <f t="shared" ref="AC34" si="10">+AC30-AC31-AC32+AC33</f>
        <v>-1118</v>
      </c>
      <c r="AD34" s="193"/>
    </row>
    <row r="35" spans="1:30" x14ac:dyDescent="0.2">
      <c r="B35" s="89"/>
      <c r="C35" s="94"/>
      <c r="D35" s="94"/>
      <c r="E35" s="94"/>
      <c r="J35" s="193"/>
      <c r="K35" s="193"/>
      <c r="L35" s="193"/>
      <c r="M35" s="193"/>
      <c r="N35" s="193"/>
      <c r="O35" s="193"/>
      <c r="P35" s="193"/>
      <c r="R35" s="2"/>
      <c r="AD35" s="193"/>
    </row>
    <row r="36" spans="1:30" x14ac:dyDescent="0.2">
      <c r="B36" s="176"/>
      <c r="C36" s="103"/>
      <c r="D36" s="103"/>
      <c r="E36" s="103"/>
      <c r="F36" s="104"/>
      <c r="G36" s="163"/>
      <c r="H36" s="104"/>
      <c r="I36" s="104"/>
      <c r="J36" s="193"/>
      <c r="K36" s="193"/>
      <c r="L36" s="193"/>
      <c r="M36" s="193"/>
      <c r="N36" s="193"/>
      <c r="O36" s="193"/>
      <c r="P36" s="193"/>
      <c r="R36" s="2"/>
      <c r="AD36" s="193"/>
    </row>
    <row r="37" spans="1:30" ht="12" thickBot="1" x14ac:dyDescent="0.25">
      <c r="A37" s="86" t="s">
        <v>288</v>
      </c>
      <c r="B37" s="86" t="s">
        <v>289</v>
      </c>
      <c r="C37" s="80" t="s">
        <v>88</v>
      </c>
      <c r="D37" s="80" t="s">
        <v>92</v>
      </c>
      <c r="E37" s="80" t="s">
        <v>93</v>
      </c>
      <c r="F37" s="80" t="s">
        <v>94</v>
      </c>
      <c r="G37" s="80" t="s">
        <v>95</v>
      </c>
      <c r="H37" s="80" t="s">
        <v>96</v>
      </c>
      <c r="I37" s="80" t="s">
        <v>97</v>
      </c>
      <c r="J37" s="80" t="s">
        <v>98</v>
      </c>
      <c r="K37" s="80" t="s">
        <v>99</v>
      </c>
      <c r="L37" s="80" t="s">
        <v>100</v>
      </c>
      <c r="M37" s="80" t="s">
        <v>101</v>
      </c>
      <c r="N37" s="80" t="s">
        <v>102</v>
      </c>
      <c r="O37" s="80" t="s">
        <v>103</v>
      </c>
      <c r="P37" s="80" t="s">
        <v>104</v>
      </c>
      <c r="Q37" s="80" t="s">
        <v>105</v>
      </c>
      <c r="R37" s="80" t="s">
        <v>106</v>
      </c>
      <c r="S37" s="80" t="s">
        <v>107</v>
      </c>
      <c r="T37" s="80" t="s">
        <v>417</v>
      </c>
      <c r="U37" s="80" t="s">
        <v>456</v>
      </c>
      <c r="V37" s="80" t="s">
        <v>460</v>
      </c>
      <c r="W37" s="80" t="s">
        <v>464</v>
      </c>
      <c r="Z37" s="238" t="s">
        <v>468</v>
      </c>
      <c r="AC37" s="238" t="s">
        <v>528</v>
      </c>
      <c r="AD37" s="193"/>
    </row>
    <row r="38" spans="1:30" x14ac:dyDescent="0.2">
      <c r="A38" s="85" t="s">
        <v>290</v>
      </c>
      <c r="B38" s="85" t="s">
        <v>291</v>
      </c>
      <c r="C38" s="97">
        <v>24672</v>
      </c>
      <c r="D38" s="97">
        <v>33099</v>
      </c>
      <c r="E38" s="97">
        <v>38474</v>
      </c>
      <c r="F38" s="97">
        <v>38474</v>
      </c>
      <c r="G38" s="97">
        <v>38474</v>
      </c>
      <c r="H38" s="97">
        <v>38474</v>
      </c>
      <c r="I38" s="97">
        <v>38564.220000000008</v>
      </c>
      <c r="J38" s="97">
        <v>38564.220000000008</v>
      </c>
      <c r="K38" s="97">
        <v>38564.220000000008</v>
      </c>
      <c r="L38" s="97">
        <v>38564.220000000008</v>
      </c>
      <c r="M38" s="97">
        <v>39772.320000000014</v>
      </c>
      <c r="N38" s="97">
        <v>39637.11</v>
      </c>
      <c r="O38" s="97">
        <v>39637.11</v>
      </c>
      <c r="P38" s="97">
        <v>39637.11</v>
      </c>
      <c r="Q38" s="97">
        <v>39223.479999999996</v>
      </c>
      <c r="R38" s="97">
        <v>39138.85</v>
      </c>
      <c r="S38" s="97">
        <v>39138.85</v>
      </c>
      <c r="T38" s="97">
        <v>39139</v>
      </c>
      <c r="U38" s="97">
        <v>38591</v>
      </c>
      <c r="V38" s="97">
        <v>38525</v>
      </c>
      <c r="W38" s="97">
        <v>38525</v>
      </c>
      <c r="Z38" s="97">
        <f>+SUM(Z39:Z43)</f>
        <v>38525</v>
      </c>
      <c r="AA38" s="97">
        <f t="shared" ref="AA38:AC38" si="11">+SUM(AA39:AA43)</f>
        <v>0</v>
      </c>
      <c r="AB38" s="97">
        <f t="shared" si="11"/>
        <v>0</v>
      </c>
      <c r="AC38" s="97">
        <f t="shared" si="11"/>
        <v>38584</v>
      </c>
      <c r="AD38" s="193"/>
    </row>
    <row r="39" spans="1:30" x14ac:dyDescent="0.2">
      <c r="A39" s="84" t="s">
        <v>292</v>
      </c>
      <c r="B39" s="84" t="s">
        <v>293</v>
      </c>
      <c r="C39" s="98">
        <v>8740</v>
      </c>
      <c r="D39" s="98">
        <v>6548</v>
      </c>
      <c r="E39" s="98">
        <v>8854</v>
      </c>
      <c r="F39" s="98">
        <v>8854</v>
      </c>
      <c r="G39" s="98">
        <v>8854</v>
      </c>
      <c r="H39" s="98">
        <v>8854</v>
      </c>
      <c r="I39" s="98">
        <v>11502.940000000002</v>
      </c>
      <c r="J39" s="98">
        <v>11502.940000000002</v>
      </c>
      <c r="K39" s="98">
        <v>11502.940000000002</v>
      </c>
      <c r="L39" s="98">
        <v>11502.940000000002</v>
      </c>
      <c r="M39" s="98">
        <v>11738.83</v>
      </c>
      <c r="N39" s="98">
        <v>11895.619999999999</v>
      </c>
      <c r="O39" s="98">
        <v>11895.619999999999</v>
      </c>
      <c r="P39" s="98">
        <v>11895.619999999999</v>
      </c>
      <c r="Q39" s="98">
        <v>9999.8999999999978</v>
      </c>
      <c r="R39" s="98">
        <v>10440.350000000002</v>
      </c>
      <c r="S39" s="98">
        <v>10440.350000000002</v>
      </c>
      <c r="T39" s="98">
        <v>10440</v>
      </c>
      <c r="U39" s="98">
        <v>11310</v>
      </c>
      <c r="V39" s="98">
        <v>11693</v>
      </c>
      <c r="W39" s="98">
        <v>11693</v>
      </c>
      <c r="Z39" s="98">
        <v>11693</v>
      </c>
      <c r="AC39" s="98">
        <v>11666</v>
      </c>
      <c r="AD39" s="193"/>
    </row>
    <row r="40" spans="1:30" x14ac:dyDescent="0.2">
      <c r="A40" s="84" t="s">
        <v>294</v>
      </c>
      <c r="B40" s="84" t="s">
        <v>295</v>
      </c>
      <c r="C40" s="98">
        <v>5911</v>
      </c>
      <c r="D40" s="98">
        <v>4117</v>
      </c>
      <c r="E40" s="98">
        <v>10684</v>
      </c>
      <c r="F40" s="98">
        <v>10684</v>
      </c>
      <c r="G40" s="98">
        <v>10684</v>
      </c>
      <c r="H40" s="98">
        <v>10684</v>
      </c>
      <c r="I40" s="98">
        <v>8038.7799999999979</v>
      </c>
      <c r="J40" s="98">
        <v>8038.7799999999979</v>
      </c>
      <c r="K40" s="98">
        <v>8038.7799999999979</v>
      </c>
      <c r="L40" s="98">
        <v>8038.7799999999979</v>
      </c>
      <c r="M40" s="98">
        <v>8718.5300000000079</v>
      </c>
      <c r="N40" s="98">
        <v>9035.1400000000012</v>
      </c>
      <c r="O40" s="98">
        <v>9035.1400000000012</v>
      </c>
      <c r="P40" s="98">
        <v>9035.1400000000012</v>
      </c>
      <c r="Q40" s="98">
        <v>7936.82</v>
      </c>
      <c r="R40" s="98">
        <v>8055.9399999999987</v>
      </c>
      <c r="S40" s="98">
        <v>8055.9399999999987</v>
      </c>
      <c r="T40" s="98">
        <v>8056</v>
      </c>
      <c r="U40" s="98">
        <v>6202</v>
      </c>
      <c r="V40" s="98">
        <v>6785</v>
      </c>
      <c r="W40" s="98">
        <v>6785</v>
      </c>
      <c r="Z40" s="98">
        <v>6785</v>
      </c>
      <c r="AC40" s="98">
        <v>7753</v>
      </c>
      <c r="AD40" s="193"/>
    </row>
    <row r="41" spans="1:30" x14ac:dyDescent="0.2">
      <c r="A41" s="84" t="s">
        <v>296</v>
      </c>
      <c r="B41" s="84" t="s">
        <v>297</v>
      </c>
      <c r="C41" s="98">
        <v>2750</v>
      </c>
      <c r="D41" s="98">
        <v>8130</v>
      </c>
      <c r="E41" s="98">
        <v>8950</v>
      </c>
      <c r="F41" s="98">
        <v>8950</v>
      </c>
      <c r="G41" s="98">
        <v>8950</v>
      </c>
      <c r="H41" s="98">
        <v>8950</v>
      </c>
      <c r="I41" s="98">
        <v>9128.7700000000023</v>
      </c>
      <c r="J41" s="98">
        <v>9128.7700000000023</v>
      </c>
      <c r="K41" s="98">
        <v>9128.7700000000023</v>
      </c>
      <c r="L41" s="98">
        <v>9128.7700000000023</v>
      </c>
      <c r="M41" s="98">
        <v>9330.5900000000038</v>
      </c>
      <c r="N41" s="98">
        <v>9349.6799999999985</v>
      </c>
      <c r="O41" s="98">
        <v>9349.6799999999985</v>
      </c>
      <c r="P41" s="98">
        <v>9663.6799999999985</v>
      </c>
      <c r="Q41" s="98">
        <v>13818.230000000001</v>
      </c>
      <c r="R41" s="98">
        <v>12396.940000000004</v>
      </c>
      <c r="S41" s="98">
        <v>12396.940000000004</v>
      </c>
      <c r="T41" s="98">
        <v>12459</v>
      </c>
      <c r="U41" s="98">
        <v>12260</v>
      </c>
      <c r="V41" s="98">
        <v>11657</v>
      </c>
      <c r="W41" s="98">
        <v>11628</v>
      </c>
      <c r="Z41" s="98">
        <v>11628</v>
      </c>
      <c r="AC41" s="98">
        <v>11711</v>
      </c>
      <c r="AD41" s="193"/>
    </row>
    <row r="42" spans="1:30" x14ac:dyDescent="0.2">
      <c r="A42" s="84" t="s">
        <v>298</v>
      </c>
      <c r="B42" s="84" t="s">
        <v>299</v>
      </c>
      <c r="C42" s="98">
        <v>7271</v>
      </c>
      <c r="D42" s="98">
        <v>8223</v>
      </c>
      <c r="E42" s="98">
        <v>9009</v>
      </c>
      <c r="F42" s="98">
        <v>9009</v>
      </c>
      <c r="G42" s="98">
        <v>9009</v>
      </c>
      <c r="H42" s="98">
        <v>9009</v>
      </c>
      <c r="I42" s="98">
        <v>8984.1799999999985</v>
      </c>
      <c r="J42" s="98">
        <v>8984.1799999999985</v>
      </c>
      <c r="K42" s="98">
        <v>8984.1799999999985</v>
      </c>
      <c r="L42" s="98">
        <v>8984.1799999999985</v>
      </c>
      <c r="M42" s="98">
        <v>8905.4399999999987</v>
      </c>
      <c r="N42" s="98">
        <v>8481.9699999999993</v>
      </c>
      <c r="O42" s="98">
        <v>8481.9699999999993</v>
      </c>
      <c r="P42" s="98">
        <v>8167.97</v>
      </c>
      <c r="Q42" s="98">
        <v>6730.6000000000013</v>
      </c>
      <c r="R42" s="98">
        <v>6772.92</v>
      </c>
      <c r="S42" s="98">
        <v>6772.92</v>
      </c>
      <c r="T42" s="98">
        <v>6711</v>
      </c>
      <c r="U42" s="98">
        <v>7222</v>
      </c>
      <c r="V42" s="98">
        <v>7647</v>
      </c>
      <c r="W42" s="98">
        <v>7676</v>
      </c>
      <c r="Z42" s="98">
        <v>7676</v>
      </c>
      <c r="AC42" s="98">
        <v>6798</v>
      </c>
      <c r="AD42" s="193"/>
    </row>
    <row r="43" spans="1:30" x14ac:dyDescent="0.2">
      <c r="A43" s="84" t="s">
        <v>300</v>
      </c>
      <c r="B43" s="84" t="s">
        <v>301</v>
      </c>
      <c r="C43" s="98">
        <v>0</v>
      </c>
      <c r="D43" s="98">
        <v>6081</v>
      </c>
      <c r="E43" s="98">
        <v>977</v>
      </c>
      <c r="F43" s="98">
        <v>977</v>
      </c>
      <c r="G43" s="98">
        <v>977</v>
      </c>
      <c r="H43" s="98">
        <v>977</v>
      </c>
      <c r="I43" s="98">
        <v>909.55000000000018</v>
      </c>
      <c r="J43" s="98">
        <v>909.55000000000018</v>
      </c>
      <c r="K43" s="98">
        <v>909.55000000000018</v>
      </c>
      <c r="L43" s="98">
        <v>909.55000000000018</v>
      </c>
      <c r="M43" s="98">
        <v>1078.9299999999994</v>
      </c>
      <c r="N43" s="98">
        <v>874.70000000000016</v>
      </c>
      <c r="O43" s="98">
        <v>874.70000000000016</v>
      </c>
      <c r="P43" s="98">
        <v>874.70000000000016</v>
      </c>
      <c r="Q43" s="98">
        <v>737.93</v>
      </c>
      <c r="R43" s="98">
        <v>1472.6999999999996</v>
      </c>
      <c r="S43" s="98">
        <v>1472.6999999999996</v>
      </c>
      <c r="T43" s="98">
        <v>1472</v>
      </c>
      <c r="U43" s="98">
        <v>1597</v>
      </c>
      <c r="V43" s="98">
        <v>743</v>
      </c>
      <c r="W43" s="98">
        <v>743</v>
      </c>
      <c r="Z43" s="98">
        <v>743</v>
      </c>
      <c r="AC43" s="98">
        <v>656</v>
      </c>
      <c r="AD43" s="193"/>
    </row>
    <row r="44" spans="1:30" x14ac:dyDescent="0.2">
      <c r="A44" s="85" t="s">
        <v>302</v>
      </c>
      <c r="B44" s="85" t="s">
        <v>303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R44" s="2"/>
      <c r="AC44" s="98">
        <v>0</v>
      </c>
      <c r="AD44" s="193"/>
    </row>
    <row r="45" spans="1:30" x14ac:dyDescent="0.2">
      <c r="A45" s="84" t="s">
        <v>292</v>
      </c>
      <c r="B45" s="84" t="s">
        <v>293</v>
      </c>
      <c r="C45" s="162">
        <v>3</v>
      </c>
      <c r="D45" s="162">
        <v>4.0999999999999996</v>
      </c>
      <c r="E45" s="162">
        <v>0</v>
      </c>
      <c r="F45" s="162">
        <v>0</v>
      </c>
      <c r="G45" s="162">
        <v>2.72</v>
      </c>
      <c r="H45" s="162">
        <v>2.83</v>
      </c>
      <c r="I45" s="162">
        <v>0</v>
      </c>
      <c r="J45" s="105">
        <v>0</v>
      </c>
      <c r="K45" s="162">
        <v>4.2022768961674144</v>
      </c>
      <c r="L45" s="162">
        <v>4.21</v>
      </c>
      <c r="M45" s="105">
        <v>0</v>
      </c>
      <c r="N45" s="105">
        <v>0</v>
      </c>
      <c r="O45" s="162">
        <v>4.0999999999999996</v>
      </c>
      <c r="P45" s="195">
        <v>4.1076340703553083</v>
      </c>
      <c r="Q45" s="195">
        <v>0</v>
      </c>
      <c r="R45" s="195">
        <v>0</v>
      </c>
      <c r="S45" s="195">
        <v>3.29</v>
      </c>
      <c r="T45" s="195">
        <v>3.27</v>
      </c>
      <c r="U45" s="195" t="s">
        <v>458</v>
      </c>
      <c r="V45" s="195">
        <v>0</v>
      </c>
      <c r="W45" s="162">
        <v>3.41</v>
      </c>
      <c r="X45" s="162"/>
      <c r="Y45" s="162"/>
      <c r="Z45" s="162">
        <v>3.41</v>
      </c>
      <c r="AC45" s="98">
        <v>0</v>
      </c>
      <c r="AD45" s="193"/>
    </row>
    <row r="46" spans="1:30" x14ac:dyDescent="0.2">
      <c r="A46" s="84" t="s">
        <v>294</v>
      </c>
      <c r="B46" s="84" t="s">
        <v>295</v>
      </c>
      <c r="C46" s="162">
        <v>2.5</v>
      </c>
      <c r="D46" s="162">
        <v>3.3</v>
      </c>
      <c r="E46" s="162">
        <v>0</v>
      </c>
      <c r="F46" s="162">
        <v>0</v>
      </c>
      <c r="G46" s="162">
        <v>1.48</v>
      </c>
      <c r="H46" s="162">
        <v>1.41</v>
      </c>
      <c r="I46" s="162">
        <v>0</v>
      </c>
      <c r="J46" s="105">
        <v>0</v>
      </c>
      <c r="K46" s="162">
        <v>1.6872327641756588</v>
      </c>
      <c r="L46" s="162">
        <v>1.67</v>
      </c>
      <c r="M46" s="105">
        <v>0</v>
      </c>
      <c r="N46" s="105">
        <v>0</v>
      </c>
      <c r="O46" s="162">
        <v>2.73</v>
      </c>
      <c r="P46" s="195">
        <v>2.6979598545235599</v>
      </c>
      <c r="Q46" s="195">
        <v>0</v>
      </c>
      <c r="R46" s="195">
        <v>0</v>
      </c>
      <c r="S46" s="195">
        <v>1.1000000000000001</v>
      </c>
      <c r="T46" s="195">
        <v>1.0900000000000001</v>
      </c>
      <c r="U46" s="195" t="s">
        <v>458</v>
      </c>
      <c r="V46" s="195">
        <v>0</v>
      </c>
      <c r="W46" s="162">
        <v>2.3199999999999998</v>
      </c>
      <c r="X46" s="162"/>
      <c r="Y46" s="162"/>
      <c r="Z46" s="162">
        <v>2.3199999999999998</v>
      </c>
      <c r="AC46" s="98">
        <v>0</v>
      </c>
      <c r="AD46" s="193"/>
    </row>
    <row r="47" spans="1:30" x14ac:dyDescent="0.2">
      <c r="A47" s="84" t="s">
        <v>296</v>
      </c>
      <c r="B47" s="84" t="s">
        <v>297</v>
      </c>
      <c r="C47" s="162">
        <v>2.48</v>
      </c>
      <c r="D47" s="162">
        <v>4.97</v>
      </c>
      <c r="E47" s="162">
        <v>0</v>
      </c>
      <c r="F47" s="162">
        <v>0</v>
      </c>
      <c r="G47" s="162">
        <v>5.19</v>
      </c>
      <c r="H47" s="162">
        <v>5.0999999999999996</v>
      </c>
      <c r="I47" s="162">
        <v>0</v>
      </c>
      <c r="J47" s="105">
        <v>0</v>
      </c>
      <c r="K47" s="162">
        <v>8.4700000000000006</v>
      </c>
      <c r="L47" s="162">
        <v>8.24</v>
      </c>
      <c r="M47" s="105">
        <v>0</v>
      </c>
      <c r="N47" s="105">
        <v>0</v>
      </c>
      <c r="O47" s="162">
        <v>0</v>
      </c>
      <c r="P47" s="195">
        <v>9.7196683452258181</v>
      </c>
      <c r="Q47" s="195">
        <v>0</v>
      </c>
      <c r="R47" s="195">
        <v>0</v>
      </c>
      <c r="S47" s="195">
        <v>0</v>
      </c>
      <c r="T47" s="195">
        <v>5.68</v>
      </c>
      <c r="U47" s="195" t="s">
        <v>458</v>
      </c>
      <c r="V47" s="195">
        <v>0</v>
      </c>
      <c r="W47" s="162" t="s">
        <v>112</v>
      </c>
      <c r="X47" s="162"/>
      <c r="Y47" s="162"/>
      <c r="Z47" s="162">
        <v>4.47</v>
      </c>
      <c r="AC47" s="98">
        <v>0</v>
      </c>
      <c r="AD47" s="193"/>
    </row>
    <row r="48" spans="1:30" x14ac:dyDescent="0.2">
      <c r="A48" s="84" t="s">
        <v>298</v>
      </c>
      <c r="B48" s="84" t="s">
        <v>299</v>
      </c>
      <c r="C48" s="162">
        <v>8.67</v>
      </c>
      <c r="D48" s="162">
        <v>6.05</v>
      </c>
      <c r="E48" s="162">
        <v>0</v>
      </c>
      <c r="F48" s="162">
        <v>0</v>
      </c>
      <c r="G48" s="162">
        <v>0</v>
      </c>
      <c r="H48" s="162">
        <v>4.93</v>
      </c>
      <c r="I48" s="162">
        <v>0</v>
      </c>
      <c r="J48" s="105">
        <v>0</v>
      </c>
      <c r="K48" s="162" t="s">
        <v>112</v>
      </c>
      <c r="L48" s="162">
        <v>6.1</v>
      </c>
      <c r="M48" s="105">
        <v>0</v>
      </c>
      <c r="N48" s="105">
        <v>0</v>
      </c>
      <c r="O48" s="162">
        <v>0</v>
      </c>
      <c r="P48" s="195">
        <v>7.3890000820277253</v>
      </c>
      <c r="Q48" s="195">
        <v>0</v>
      </c>
      <c r="R48" s="195">
        <v>0</v>
      </c>
      <c r="S48" s="195">
        <v>0</v>
      </c>
      <c r="T48" s="195">
        <v>7.67</v>
      </c>
      <c r="U48" s="195" t="s">
        <v>458</v>
      </c>
      <c r="V48" s="195">
        <v>0</v>
      </c>
      <c r="W48" s="162" t="s">
        <v>112</v>
      </c>
      <c r="X48" s="162"/>
      <c r="Y48" s="162"/>
      <c r="Z48" s="162">
        <v>6.83</v>
      </c>
      <c r="AC48" s="98">
        <v>0</v>
      </c>
      <c r="AD48" s="193"/>
    </row>
    <row r="49" spans="1:30" x14ac:dyDescent="0.2">
      <c r="A49" s="89" t="s">
        <v>304</v>
      </c>
      <c r="B49" s="89" t="s">
        <v>305</v>
      </c>
      <c r="C49" s="97">
        <v>15584</v>
      </c>
      <c r="D49" s="97">
        <v>26209</v>
      </c>
      <c r="E49" s="97">
        <v>10115</v>
      </c>
      <c r="F49" s="97">
        <v>19188</v>
      </c>
      <c r="G49" s="97">
        <v>19098</v>
      </c>
      <c r="H49" s="97">
        <v>27883</v>
      </c>
      <c r="I49" s="97">
        <v>17499</v>
      </c>
      <c r="J49" s="97">
        <v>22889.19246628409</v>
      </c>
      <c r="K49" s="97">
        <v>30079.305</v>
      </c>
      <c r="L49" s="97">
        <v>37582</v>
      </c>
      <c r="M49" s="97">
        <v>18757.637343747025</v>
      </c>
      <c r="N49" s="97">
        <v>33549.800695677834</v>
      </c>
      <c r="O49" s="97">
        <v>41877.008978520949</v>
      </c>
      <c r="P49" s="97">
        <v>41509.418887331798</v>
      </c>
      <c r="Q49" s="97">
        <v>20068.037763735363</v>
      </c>
      <c r="R49" s="97">
        <v>35252.775172154586</v>
      </c>
      <c r="S49" s="97">
        <v>33953</v>
      </c>
      <c r="T49" s="97">
        <v>30819.901804271245</v>
      </c>
      <c r="U49" s="97">
        <v>24056</v>
      </c>
      <c r="V49" s="97">
        <v>39232</v>
      </c>
      <c r="W49" s="97">
        <v>40318</v>
      </c>
      <c r="Z49" s="97">
        <f>+SUM(Z50:Z53)</f>
        <v>43887</v>
      </c>
      <c r="AA49" s="97">
        <f t="shared" ref="AA49:AC49" si="12">+SUM(AA50:AA53)</f>
        <v>0</v>
      </c>
      <c r="AB49" s="97">
        <f t="shared" si="12"/>
        <v>0</v>
      </c>
      <c r="AC49" s="97">
        <f t="shared" si="12"/>
        <v>22372</v>
      </c>
      <c r="AD49" s="193"/>
    </row>
    <row r="50" spans="1:30" x14ac:dyDescent="0.2">
      <c r="A50" s="84" t="s">
        <v>292</v>
      </c>
      <c r="B50" s="84" t="s">
        <v>293</v>
      </c>
      <c r="C50" s="98">
        <v>5196</v>
      </c>
      <c r="D50" s="98">
        <v>6830</v>
      </c>
      <c r="E50" s="98">
        <v>4170</v>
      </c>
      <c r="F50" s="98">
        <v>5471</v>
      </c>
      <c r="G50" s="98">
        <v>6443</v>
      </c>
      <c r="H50" s="98">
        <v>6415</v>
      </c>
      <c r="I50" s="98">
        <v>7569</v>
      </c>
      <c r="J50" s="98">
        <v>10474.113364142964</v>
      </c>
      <c r="K50" s="98">
        <v>12673.714</v>
      </c>
      <c r="L50" s="98">
        <v>12663</v>
      </c>
      <c r="M50" s="98">
        <v>8852.9903141708346</v>
      </c>
      <c r="N50" s="98">
        <v>11294.317485692342</v>
      </c>
      <c r="O50" s="98">
        <v>10573.242367269693</v>
      </c>
      <c r="P50" s="98">
        <v>10148.788006038389</v>
      </c>
      <c r="Q50" s="98">
        <v>6974.5820116557779</v>
      </c>
      <c r="R50" s="98">
        <v>9636.4833505816005</v>
      </c>
      <c r="S50" s="98">
        <v>8249</v>
      </c>
      <c r="T50" s="98">
        <v>8228.9031299999933</v>
      </c>
      <c r="U50" s="98">
        <v>10293</v>
      </c>
      <c r="V50" s="98">
        <v>15590</v>
      </c>
      <c r="W50" s="98">
        <v>16090</v>
      </c>
      <c r="Z50" s="98">
        <v>16066</v>
      </c>
      <c r="AC50" s="98">
        <v>8108</v>
      </c>
      <c r="AD50" s="193"/>
    </row>
    <row r="51" spans="1:30" x14ac:dyDescent="0.2">
      <c r="A51" s="84" t="s">
        <v>294</v>
      </c>
      <c r="B51" s="84" t="s">
        <v>295</v>
      </c>
      <c r="C51" s="98">
        <v>4848</v>
      </c>
      <c r="D51" s="98">
        <v>5085</v>
      </c>
      <c r="E51" s="98">
        <v>2959</v>
      </c>
      <c r="F51" s="98">
        <v>5346</v>
      </c>
      <c r="G51" s="98">
        <v>5600</v>
      </c>
      <c r="H51" s="98">
        <v>5576</v>
      </c>
      <c r="I51" s="98">
        <v>2364</v>
      </c>
      <c r="J51" s="98">
        <v>4429.4989073164825</v>
      </c>
      <c r="K51" s="98">
        <v>4867.1459999999997</v>
      </c>
      <c r="L51" s="98">
        <v>4798</v>
      </c>
      <c r="M51" s="98">
        <v>1913.2601419370278</v>
      </c>
      <c r="N51" s="98">
        <v>6512.1978682045101</v>
      </c>
      <c r="O51" s="98">
        <v>9052.9520201157102</v>
      </c>
      <c r="P51" s="98">
        <v>8612.3532474715357</v>
      </c>
      <c r="Q51" s="98">
        <v>3627.4747998175294</v>
      </c>
      <c r="R51" s="98">
        <v>6262.8721941766971</v>
      </c>
      <c r="S51" s="98">
        <v>3067</v>
      </c>
      <c r="T51" s="98">
        <v>3056.9215599999989</v>
      </c>
      <c r="U51" s="98">
        <v>1484</v>
      </c>
      <c r="V51" s="98">
        <v>4992</v>
      </c>
      <c r="W51" s="98">
        <v>8893</v>
      </c>
      <c r="Z51" s="98">
        <v>9390</v>
      </c>
      <c r="AC51" s="98">
        <v>2875</v>
      </c>
      <c r="AD51" s="193"/>
    </row>
    <row r="52" spans="1:30" x14ac:dyDescent="0.2">
      <c r="A52" s="84" t="s">
        <v>296</v>
      </c>
      <c r="B52" s="84" t="s">
        <v>297</v>
      </c>
      <c r="C52" s="98">
        <v>1353</v>
      </c>
      <c r="D52" s="98">
        <v>9552</v>
      </c>
      <c r="E52" s="98">
        <v>2986</v>
      </c>
      <c r="F52" s="98">
        <v>8371</v>
      </c>
      <c r="G52" s="98">
        <v>7055</v>
      </c>
      <c r="H52" s="98">
        <v>10099</v>
      </c>
      <c r="I52" s="98">
        <v>7566</v>
      </c>
      <c r="J52" s="98">
        <v>7985.5801948246444</v>
      </c>
      <c r="K52" s="98">
        <v>12538.445</v>
      </c>
      <c r="L52" s="98">
        <v>13641</v>
      </c>
      <c r="M52" s="98">
        <v>4494.7117502488827</v>
      </c>
      <c r="N52" s="98">
        <v>12052.176240037077</v>
      </c>
      <c r="O52" s="98">
        <v>16430.246905678287</v>
      </c>
      <c r="P52" s="98">
        <v>16484.650793821889</v>
      </c>
      <c r="Q52" s="98">
        <v>7239.6770727154199</v>
      </c>
      <c r="R52" s="98">
        <v>15255.112174190359</v>
      </c>
      <c r="S52" s="98">
        <v>16693</v>
      </c>
      <c r="T52" s="98">
        <v>13428.780204271252</v>
      </c>
      <c r="U52" s="98">
        <v>10443</v>
      </c>
      <c r="V52" s="98">
        <v>14983</v>
      </c>
      <c r="W52" s="98">
        <v>12742</v>
      </c>
      <c r="Z52" s="98">
        <v>12544</v>
      </c>
      <c r="AC52" s="98">
        <v>9269</v>
      </c>
      <c r="AD52" s="193"/>
    </row>
    <row r="53" spans="1:30" x14ac:dyDescent="0.2">
      <c r="A53" s="84" t="s">
        <v>298</v>
      </c>
      <c r="B53" s="84" t="s">
        <v>299</v>
      </c>
      <c r="C53" s="98">
        <v>4187</v>
      </c>
      <c r="D53" s="98">
        <v>4742</v>
      </c>
      <c r="E53" s="98">
        <v>0</v>
      </c>
      <c r="F53" s="98">
        <v>0</v>
      </c>
      <c r="G53" s="98">
        <v>0</v>
      </c>
      <c r="H53" s="98">
        <v>5793</v>
      </c>
      <c r="I53" s="98">
        <v>0</v>
      </c>
      <c r="J53" s="98">
        <v>0</v>
      </c>
      <c r="K53" s="98">
        <v>5985.5549270066304</v>
      </c>
      <c r="L53" s="98">
        <v>6480</v>
      </c>
      <c r="M53" s="98">
        <v>3496.6751373902794</v>
      </c>
      <c r="N53" s="98">
        <v>3691.1091017438998</v>
      </c>
      <c r="O53" s="98">
        <v>5820.5676854572621</v>
      </c>
      <c r="P53" s="98">
        <v>6263.6268399999926</v>
      </c>
      <c r="Q53" s="98">
        <v>2226.3038795466368</v>
      </c>
      <c r="R53" s="98">
        <v>4098.3074532059318</v>
      </c>
      <c r="S53" s="98">
        <v>5946</v>
      </c>
      <c r="T53" s="98">
        <v>6105.29691</v>
      </c>
      <c r="U53" s="98">
        <v>1836</v>
      </c>
      <c r="V53" s="98">
        <v>3666</v>
      </c>
      <c r="W53" s="98">
        <v>2593</v>
      </c>
      <c r="Z53" s="98">
        <v>5887</v>
      </c>
      <c r="AC53" s="98">
        <v>2120</v>
      </c>
      <c r="AD53" s="193"/>
    </row>
    <row r="54" spans="1:30" x14ac:dyDescent="0.2">
      <c r="A54" s="89" t="s">
        <v>306</v>
      </c>
      <c r="B54" s="89" t="s">
        <v>307</v>
      </c>
      <c r="C54" s="97">
        <v>15824</v>
      </c>
      <c r="D54" s="97">
        <v>21140</v>
      </c>
      <c r="E54" s="97">
        <v>10115</v>
      </c>
      <c r="F54" s="97">
        <v>19188</v>
      </c>
      <c r="G54" s="97">
        <v>22894</v>
      </c>
      <c r="H54" s="97">
        <v>31332</v>
      </c>
      <c r="I54" s="97">
        <v>16161</v>
      </c>
      <c r="J54" s="97">
        <v>19595.511600544272</v>
      </c>
      <c r="K54" s="97">
        <v>26203.887000000002</v>
      </c>
      <c r="L54" s="97">
        <v>33750</v>
      </c>
      <c r="M54" s="97">
        <v>16033.506589204582</v>
      </c>
      <c r="N54" s="97">
        <v>27168.048782958696</v>
      </c>
      <c r="O54" s="97">
        <v>33941.955136163691</v>
      </c>
      <c r="P54" s="97">
        <v>34385.851524715465</v>
      </c>
      <c r="Q54" s="97">
        <v>16456.288502883439</v>
      </c>
      <c r="R54" s="97">
        <v>28725.803326341702</v>
      </c>
      <c r="S54" s="97">
        <v>35308</v>
      </c>
      <c r="T54" s="97">
        <v>34291</v>
      </c>
      <c r="U54" s="97">
        <v>18193</v>
      </c>
      <c r="V54" s="97">
        <v>28826</v>
      </c>
      <c r="W54" s="97">
        <v>32119</v>
      </c>
      <c r="Z54" s="97">
        <f>+SUM(Z55:Z58)</f>
        <v>38728</v>
      </c>
      <c r="AA54" s="97">
        <f t="shared" ref="AA54:AC54" si="13">+SUM(AA55:AA58)</f>
        <v>0</v>
      </c>
      <c r="AB54" s="97">
        <f t="shared" si="13"/>
        <v>0</v>
      </c>
      <c r="AC54" s="97">
        <f t="shared" si="13"/>
        <v>20282</v>
      </c>
      <c r="AD54" s="193"/>
    </row>
    <row r="55" spans="1:30" x14ac:dyDescent="0.2">
      <c r="A55" s="84" t="s">
        <v>292</v>
      </c>
      <c r="B55" s="84" t="s">
        <v>293</v>
      </c>
      <c r="C55" s="98">
        <v>5791</v>
      </c>
      <c r="D55" s="98">
        <v>4988</v>
      </c>
      <c r="E55" s="98">
        <v>4170</v>
      </c>
      <c r="F55" s="98">
        <v>5471</v>
      </c>
      <c r="G55" s="98">
        <v>7803</v>
      </c>
      <c r="H55" s="98">
        <v>7803</v>
      </c>
      <c r="I55" s="98">
        <v>6566</v>
      </c>
      <c r="J55" s="98">
        <v>8117.1289702002132</v>
      </c>
      <c r="K55" s="98">
        <v>10636.05</v>
      </c>
      <c r="L55" s="98">
        <v>10168</v>
      </c>
      <c r="M55" s="98">
        <v>7071.4132116603278</v>
      </c>
      <c r="N55" s="98">
        <v>9449.5348664058038</v>
      </c>
      <c r="O55" s="98">
        <v>10223.707463127173</v>
      </c>
      <c r="P55" s="98">
        <v>9729.4355465994468</v>
      </c>
      <c r="Q55" s="98">
        <v>5836.0095727505131</v>
      </c>
      <c r="R55" s="98">
        <v>7747.5908497009286</v>
      </c>
      <c r="S55" s="98">
        <v>7957</v>
      </c>
      <c r="T55" s="98">
        <v>8205</v>
      </c>
      <c r="U55" s="98">
        <v>6624</v>
      </c>
      <c r="V55" s="98">
        <v>9603</v>
      </c>
      <c r="W55" s="98">
        <v>11587</v>
      </c>
      <c r="Z55" s="98">
        <v>12079</v>
      </c>
      <c r="AC55" s="98">
        <v>7379</v>
      </c>
      <c r="AD55" s="193"/>
    </row>
    <row r="56" spans="1:30" x14ac:dyDescent="0.2">
      <c r="A56" s="84" t="s">
        <v>294</v>
      </c>
      <c r="B56" s="84" t="s">
        <v>295</v>
      </c>
      <c r="C56" s="98">
        <v>4159</v>
      </c>
      <c r="D56" s="98">
        <v>3124</v>
      </c>
      <c r="E56" s="98">
        <v>2959</v>
      </c>
      <c r="F56" s="98">
        <v>5346</v>
      </c>
      <c r="G56" s="98">
        <v>8444</v>
      </c>
      <c r="H56" s="98">
        <v>8444</v>
      </c>
      <c r="I56" s="98">
        <v>2364</v>
      </c>
      <c r="J56" s="98">
        <v>4974.3350907525964</v>
      </c>
      <c r="K56" s="98">
        <v>6671.7610000000004</v>
      </c>
      <c r="L56" s="98">
        <v>6369</v>
      </c>
      <c r="M56" s="98">
        <v>1913.2601419370278</v>
      </c>
      <c r="N56" s="98">
        <v>5514.8982932173121</v>
      </c>
      <c r="O56" s="98">
        <v>7904.671098202567</v>
      </c>
      <c r="P56" s="98">
        <v>7274.1841327129569</v>
      </c>
      <c r="Q56" s="98">
        <v>3627.4747998175294</v>
      </c>
      <c r="R56" s="98">
        <v>5117.0508652752214</v>
      </c>
      <c r="S56" s="98">
        <v>6675</v>
      </c>
      <c r="T56" s="98">
        <v>6459</v>
      </c>
      <c r="U56" s="98">
        <v>1484</v>
      </c>
      <c r="V56" s="98">
        <v>3193</v>
      </c>
      <c r="W56" s="98">
        <v>5310</v>
      </c>
      <c r="Z56" s="98">
        <v>6283</v>
      </c>
      <c r="AC56" s="98">
        <v>2875</v>
      </c>
      <c r="AD56" s="193"/>
    </row>
    <row r="57" spans="1:30" x14ac:dyDescent="0.2">
      <c r="A57" s="84" t="s">
        <v>296</v>
      </c>
      <c r="B57" s="84" t="s">
        <v>297</v>
      </c>
      <c r="C57" s="98">
        <v>2015</v>
      </c>
      <c r="D57" s="98">
        <v>8286</v>
      </c>
      <c r="E57" s="98">
        <v>2986</v>
      </c>
      <c r="F57" s="98">
        <v>8371</v>
      </c>
      <c r="G57" s="98">
        <v>6647</v>
      </c>
      <c r="H57" s="98">
        <v>9292</v>
      </c>
      <c r="I57" s="98">
        <v>7231</v>
      </c>
      <c r="J57" s="98">
        <v>6504.0475395914609</v>
      </c>
      <c r="K57" s="98">
        <v>8896.0759999999991</v>
      </c>
      <c r="L57" s="98">
        <v>10733</v>
      </c>
      <c r="M57" s="98">
        <v>3552.1580982169471</v>
      </c>
      <c r="N57" s="98">
        <v>8512.5065215916802</v>
      </c>
      <c r="O57" s="98">
        <v>9993.0088893766879</v>
      </c>
      <c r="P57" s="98">
        <v>11118.605005403073</v>
      </c>
      <c r="Q57" s="98">
        <v>4766.5002507687577</v>
      </c>
      <c r="R57" s="98">
        <v>11762.854158159618</v>
      </c>
      <c r="S57" s="98">
        <v>14731</v>
      </c>
      <c r="T57" s="98">
        <v>13522</v>
      </c>
      <c r="U57" s="98">
        <v>8249</v>
      </c>
      <c r="V57" s="98">
        <v>13364</v>
      </c>
      <c r="W57" s="98">
        <v>12629</v>
      </c>
      <c r="Z57" s="98">
        <v>14479</v>
      </c>
      <c r="AA57" s="193"/>
      <c r="AC57" s="98">
        <v>7908</v>
      </c>
      <c r="AD57" s="193"/>
    </row>
    <row r="58" spans="1:30" x14ac:dyDescent="0.2">
      <c r="A58" s="84" t="s">
        <v>298</v>
      </c>
      <c r="B58" s="84" t="s">
        <v>299</v>
      </c>
      <c r="C58" s="98">
        <v>3859</v>
      </c>
      <c r="D58" s="98">
        <v>4742</v>
      </c>
      <c r="E58" s="118">
        <v>0</v>
      </c>
      <c r="F58" s="118">
        <v>0</v>
      </c>
      <c r="G58" s="98">
        <v>0</v>
      </c>
      <c r="H58" s="98">
        <v>5793</v>
      </c>
      <c r="I58" s="98">
        <v>0</v>
      </c>
      <c r="J58" s="98">
        <v>0</v>
      </c>
      <c r="K58" s="98">
        <v>5985.5549270066304</v>
      </c>
      <c r="L58" s="98">
        <v>6480</v>
      </c>
      <c r="M58" s="98">
        <v>3496.6751373902794</v>
      </c>
      <c r="N58" s="98">
        <v>3691.1091017438998</v>
      </c>
      <c r="O58" s="98">
        <v>5820.5676854572621</v>
      </c>
      <c r="P58" s="98">
        <v>6263.6268399999926</v>
      </c>
      <c r="Q58" s="98">
        <v>2226.3038795466368</v>
      </c>
      <c r="R58" s="98">
        <v>4098.3074532059318</v>
      </c>
      <c r="S58" s="98">
        <v>5946</v>
      </c>
      <c r="T58" s="98">
        <v>6105</v>
      </c>
      <c r="U58" s="98">
        <v>1836</v>
      </c>
      <c r="V58" s="98">
        <v>3666</v>
      </c>
      <c r="W58" s="98">
        <v>2593</v>
      </c>
      <c r="Z58" s="98">
        <v>5887</v>
      </c>
      <c r="AA58" s="193"/>
      <c r="AC58" s="98">
        <v>2120</v>
      </c>
      <c r="AD58" s="193"/>
    </row>
    <row r="59" spans="1:30" ht="23.25" thickBot="1" x14ac:dyDescent="0.25">
      <c r="A59" s="81" t="s">
        <v>308</v>
      </c>
      <c r="B59" s="81" t="s">
        <v>309</v>
      </c>
      <c r="C59" s="99">
        <v>-240</v>
      </c>
      <c r="D59" s="99">
        <v>5069</v>
      </c>
      <c r="E59" s="99">
        <v>0</v>
      </c>
      <c r="F59" s="99">
        <v>0</v>
      </c>
      <c r="G59" s="99">
        <v>-3795</v>
      </c>
      <c r="H59" s="99">
        <v>-3449</v>
      </c>
      <c r="I59" s="99">
        <v>1339</v>
      </c>
      <c r="J59" s="99">
        <v>3293.6808657398178</v>
      </c>
      <c r="K59" s="99">
        <v>3875.4179999999978</v>
      </c>
      <c r="L59" s="99">
        <v>3832</v>
      </c>
      <c r="M59" s="99">
        <v>2724.1307545424424</v>
      </c>
      <c r="N59" s="99">
        <v>6381.7519127191372</v>
      </c>
      <c r="O59" s="99">
        <v>7935.053842357258</v>
      </c>
      <c r="P59" s="99">
        <v>7123.5673626163334</v>
      </c>
      <c r="Q59" s="99">
        <v>3611.7492608519242</v>
      </c>
      <c r="R59" s="99">
        <v>6526.97184581288</v>
      </c>
      <c r="S59" s="99">
        <v>-1354</v>
      </c>
      <c r="T59" s="99">
        <v>-3471.1332742544437</v>
      </c>
      <c r="U59" s="99">
        <v>5862</v>
      </c>
      <c r="V59" s="99">
        <v>9406</v>
      </c>
      <c r="W59" s="99">
        <f>+W49-W54</f>
        <v>8199</v>
      </c>
      <c r="X59" s="99">
        <f t="shared" ref="X59:Y59" si="14">+X49-X54</f>
        <v>0</v>
      </c>
      <c r="Y59" s="99">
        <f t="shared" si="14"/>
        <v>0</v>
      </c>
      <c r="Z59" s="99">
        <f>+Z49-Z54</f>
        <v>5159</v>
      </c>
      <c r="AA59" s="193"/>
      <c r="AC59" s="99">
        <f t="shared" ref="AC59" si="15">+AC49-AC54</f>
        <v>2090</v>
      </c>
      <c r="AD59" s="193"/>
    </row>
    <row r="60" spans="1:30" s="171" customFormat="1" ht="23.25" thickBot="1" x14ac:dyDescent="0.25">
      <c r="A60" s="190" t="s">
        <v>310</v>
      </c>
      <c r="B60" s="190" t="s">
        <v>311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1450</v>
      </c>
      <c r="M60" s="191">
        <v>0</v>
      </c>
      <c r="N60" s="191">
        <v>0</v>
      </c>
      <c r="O60" s="191">
        <v>0</v>
      </c>
      <c r="P60" s="196">
        <v>2018</v>
      </c>
      <c r="Q60" s="191">
        <v>0</v>
      </c>
      <c r="R60" s="191">
        <v>0</v>
      </c>
      <c r="S60" s="191">
        <v>0</v>
      </c>
      <c r="T60" s="191">
        <v>2334</v>
      </c>
      <c r="U60" s="219">
        <v>0</v>
      </c>
      <c r="V60" s="219">
        <v>0</v>
      </c>
      <c r="W60" s="219"/>
      <c r="X60" s="2"/>
      <c r="Z60" s="219">
        <v>1965</v>
      </c>
      <c r="AA60" s="193"/>
      <c r="AB60" s="2"/>
      <c r="AC60" s="219">
        <v>0</v>
      </c>
      <c r="AD60" s="193"/>
    </row>
    <row r="61" spans="1:30" s="171" customFormat="1" ht="23.25" thickBot="1" x14ac:dyDescent="0.25">
      <c r="A61" s="190" t="s">
        <v>312</v>
      </c>
      <c r="B61" s="190" t="s">
        <v>313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v>0</v>
      </c>
      <c r="I61" s="191">
        <v>0</v>
      </c>
      <c r="J61" s="191">
        <v>0</v>
      </c>
      <c r="K61" s="191">
        <v>0</v>
      </c>
      <c r="L61" s="191">
        <v>0</v>
      </c>
      <c r="M61" s="191">
        <v>1450</v>
      </c>
      <c r="N61" s="191">
        <v>1450</v>
      </c>
      <c r="O61" s="191">
        <v>1450</v>
      </c>
      <c r="P61" s="191">
        <v>1450</v>
      </c>
      <c r="Q61" s="196">
        <v>2018</v>
      </c>
      <c r="R61" s="196">
        <v>2018</v>
      </c>
      <c r="S61" s="196">
        <v>2018</v>
      </c>
      <c r="T61" s="196">
        <v>2018</v>
      </c>
      <c r="U61" s="196">
        <v>2334</v>
      </c>
      <c r="V61" s="196">
        <v>2334</v>
      </c>
      <c r="W61" s="196">
        <v>2334</v>
      </c>
      <c r="X61" s="2"/>
      <c r="Z61" s="196">
        <v>2334</v>
      </c>
      <c r="AC61" s="196">
        <v>1965</v>
      </c>
      <c r="AD61" s="193"/>
    </row>
    <row r="62" spans="1:30" ht="23.25" thickBot="1" x14ac:dyDescent="0.25">
      <c r="A62" s="81" t="s">
        <v>314</v>
      </c>
      <c r="B62" s="81" t="s">
        <v>315</v>
      </c>
      <c r="C62" s="99">
        <v>-240</v>
      </c>
      <c r="D62" s="99">
        <v>5069</v>
      </c>
      <c r="E62" s="99">
        <v>0</v>
      </c>
      <c r="F62" s="99">
        <v>0</v>
      </c>
      <c r="G62" s="99">
        <v>-3795</v>
      </c>
      <c r="H62" s="99">
        <v>-3449</v>
      </c>
      <c r="I62" s="99">
        <v>1339</v>
      </c>
      <c r="J62" s="99">
        <v>3293.6808657398178</v>
      </c>
      <c r="K62" s="99">
        <v>3875.4179999999978</v>
      </c>
      <c r="L62" s="99">
        <v>5281</v>
      </c>
      <c r="M62" s="99">
        <v>1274.1307545424424</v>
      </c>
      <c r="N62" s="99">
        <v>4931.7519127191372</v>
      </c>
      <c r="O62" s="99">
        <v>6485.053842357258</v>
      </c>
      <c r="P62" s="99">
        <v>7691.5673626163334</v>
      </c>
      <c r="Q62" s="99">
        <v>1593.7492608519242</v>
      </c>
      <c r="R62" s="99">
        <v>4508.9718458128846</v>
      </c>
      <c r="S62" s="99">
        <v>-3372</v>
      </c>
      <c r="T62" s="99">
        <f>+T59-T61+T60</f>
        <v>-3155.1332742544437</v>
      </c>
      <c r="U62" s="99">
        <v>3529</v>
      </c>
      <c r="V62" s="99">
        <v>7499</v>
      </c>
      <c r="W62" s="99">
        <f>+W59-W61</f>
        <v>5865</v>
      </c>
      <c r="X62" s="99">
        <f t="shared" ref="X62:Y62" si="16">+X59-X61</f>
        <v>0</v>
      </c>
      <c r="Y62" s="99">
        <f t="shared" si="16"/>
        <v>0</v>
      </c>
      <c r="Z62" s="99">
        <v>4791</v>
      </c>
      <c r="AA62" s="171"/>
      <c r="AC62" s="99">
        <f>+[11]KPI!$C$69</f>
        <v>125.06293831318771</v>
      </c>
      <c r="AD62" s="193"/>
    </row>
    <row r="63" spans="1:30" x14ac:dyDescent="0.2">
      <c r="B63" s="177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Z63" s="166"/>
      <c r="AC63" s="166"/>
      <c r="AD63" s="193"/>
    </row>
    <row r="64" spans="1:30" x14ac:dyDescent="0.2">
      <c r="B64" s="78"/>
      <c r="C64" s="106"/>
      <c r="D64" s="106"/>
      <c r="E64" s="106"/>
      <c r="F64" s="107"/>
      <c r="G64" s="107"/>
      <c r="H64" s="107"/>
      <c r="I64" s="107"/>
      <c r="J64" s="107"/>
      <c r="K64" s="107"/>
      <c r="L64" s="107"/>
      <c r="R64" s="2"/>
      <c r="AD64" s="193"/>
    </row>
    <row r="65" spans="1:30" ht="12" thickBot="1" x14ac:dyDescent="0.25">
      <c r="A65" s="90" t="s">
        <v>316</v>
      </c>
      <c r="B65" s="90" t="s">
        <v>317</v>
      </c>
      <c r="C65" s="80" t="s">
        <v>88</v>
      </c>
      <c r="D65" s="80" t="s">
        <v>92</v>
      </c>
      <c r="E65" s="80" t="s">
        <v>93</v>
      </c>
      <c r="F65" s="80" t="s">
        <v>94</v>
      </c>
      <c r="G65" s="80" t="s">
        <v>95</v>
      </c>
      <c r="H65" s="80" t="s">
        <v>96</v>
      </c>
      <c r="I65" s="80" t="s">
        <v>97</v>
      </c>
      <c r="J65" s="80" t="s">
        <v>98</v>
      </c>
      <c r="K65" s="80" t="s">
        <v>99</v>
      </c>
      <c r="L65" s="80" t="s">
        <v>100</v>
      </c>
      <c r="M65" s="80" t="s">
        <v>101</v>
      </c>
      <c r="N65" s="80" t="s">
        <v>102</v>
      </c>
      <c r="O65" s="80" t="s">
        <v>103</v>
      </c>
      <c r="P65" s="80" t="s">
        <v>104</v>
      </c>
      <c r="Q65" s="80" t="s">
        <v>105</v>
      </c>
      <c r="R65" s="80" t="s">
        <v>106</v>
      </c>
      <c r="S65" s="80" t="s">
        <v>107</v>
      </c>
      <c r="T65" s="80" t="s">
        <v>417</v>
      </c>
      <c r="U65" s="80" t="s">
        <v>456</v>
      </c>
      <c r="V65" s="80" t="s">
        <v>460</v>
      </c>
      <c r="W65" s="80" t="s">
        <v>464</v>
      </c>
      <c r="Z65" s="80" t="s">
        <v>468</v>
      </c>
      <c r="AC65" s="80" t="s">
        <v>528</v>
      </c>
      <c r="AD65" s="193"/>
    </row>
    <row r="66" spans="1:30" x14ac:dyDescent="0.2">
      <c r="A66" s="84" t="s">
        <v>318</v>
      </c>
      <c r="B66" s="84" t="s">
        <v>319</v>
      </c>
      <c r="C66" s="98">
        <v>4099</v>
      </c>
      <c r="D66" s="98">
        <v>4541</v>
      </c>
      <c r="E66" s="98">
        <v>1120</v>
      </c>
      <c r="F66" s="98">
        <v>2187.5243999999998</v>
      </c>
      <c r="G66" s="98">
        <v>3991</v>
      </c>
      <c r="H66" s="98">
        <v>5677</v>
      </c>
      <c r="I66" s="98">
        <v>1049.5</v>
      </c>
      <c r="J66" s="98">
        <v>2100</v>
      </c>
      <c r="K66" s="98">
        <v>3150</v>
      </c>
      <c r="L66" s="98">
        <v>4364.4830000000002</v>
      </c>
      <c r="M66" s="98">
        <v>1138.6681700530121</v>
      </c>
      <c r="N66" s="98">
        <v>2348.0340633053588</v>
      </c>
      <c r="O66" s="98">
        <v>3522.0510949580384</v>
      </c>
      <c r="P66" s="98">
        <v>4879.7420764718145</v>
      </c>
      <c r="Q66" s="98">
        <v>1289.4344344857634</v>
      </c>
      <c r="R66" s="98">
        <v>2544.3718016582916</v>
      </c>
      <c r="S66" s="98">
        <v>3895</v>
      </c>
      <c r="T66" s="98">
        <v>5553</v>
      </c>
      <c r="U66" s="98">
        <v>1388</v>
      </c>
      <c r="V66" s="98">
        <v>2495</v>
      </c>
      <c r="W66" s="98">
        <v>3743</v>
      </c>
      <c r="Z66" s="98">
        <v>5278</v>
      </c>
      <c r="AC66" s="98">
        <v>1368</v>
      </c>
      <c r="AD66" s="193"/>
    </row>
    <row r="67" spans="1:30" ht="12" thickBot="1" x14ac:dyDescent="0.25">
      <c r="A67" s="87" t="s">
        <v>320</v>
      </c>
      <c r="B67" s="87" t="s">
        <v>321</v>
      </c>
      <c r="C67" s="102">
        <v>3467</v>
      </c>
      <c r="D67" s="102">
        <v>3620</v>
      </c>
      <c r="E67" s="102">
        <v>821</v>
      </c>
      <c r="F67" s="102">
        <v>2118.5340050000004</v>
      </c>
      <c r="G67" s="102">
        <v>2905</v>
      </c>
      <c r="H67" s="102">
        <v>3405</v>
      </c>
      <c r="I67" s="102">
        <v>707.75</v>
      </c>
      <c r="J67" s="102">
        <v>1416</v>
      </c>
      <c r="K67" s="102">
        <v>2124</v>
      </c>
      <c r="L67" s="98">
        <v>830.52213600000005</v>
      </c>
      <c r="M67" s="98">
        <v>750.71492837907897</v>
      </c>
      <c r="N67" s="98">
        <v>1367.9568366219214</v>
      </c>
      <c r="O67" s="98">
        <v>2051.9352549328823</v>
      </c>
      <c r="P67" s="98">
        <v>2573.9333052802031</v>
      </c>
      <c r="Q67" s="98">
        <v>1089.996499492521</v>
      </c>
      <c r="R67" s="98">
        <v>2072.9706722864771</v>
      </c>
      <c r="S67" s="98">
        <v>3084</v>
      </c>
      <c r="T67" s="98">
        <v>4137</v>
      </c>
      <c r="U67" s="98">
        <v>1034</v>
      </c>
      <c r="V67" s="98">
        <v>2202</v>
      </c>
      <c r="W67" s="98">
        <v>3319</v>
      </c>
      <c r="Z67" s="98">
        <v>4425</v>
      </c>
      <c r="AC67" s="98">
        <v>1147</v>
      </c>
      <c r="AD67" s="193"/>
    </row>
    <row r="68" spans="1:30" ht="12" thickBot="1" x14ac:dyDescent="0.25">
      <c r="A68" s="91" t="s">
        <v>322</v>
      </c>
      <c r="B68" s="91" t="s">
        <v>323</v>
      </c>
      <c r="C68" s="108">
        <v>7566</v>
      </c>
      <c r="D68" s="108">
        <v>8161</v>
      </c>
      <c r="E68" s="108">
        <v>1941</v>
      </c>
      <c r="F68" s="108">
        <v>4306.0584049999998</v>
      </c>
      <c r="G68" s="108">
        <v>6896</v>
      </c>
      <c r="H68" s="108">
        <v>9082</v>
      </c>
      <c r="I68" s="108">
        <v>1757.25</v>
      </c>
      <c r="J68" s="108">
        <v>3516</v>
      </c>
      <c r="K68" s="108">
        <v>5274</v>
      </c>
      <c r="L68" s="108">
        <v>5195.0051359999998</v>
      </c>
      <c r="M68" s="108">
        <v>1889.3830984320912</v>
      </c>
      <c r="N68" s="108">
        <v>3715.9908999272802</v>
      </c>
      <c r="O68" s="108">
        <v>5573.9863498909208</v>
      </c>
      <c r="P68" s="108">
        <v>7453.6753817520175</v>
      </c>
      <c r="Q68" s="108">
        <v>2379.4309339782844</v>
      </c>
      <c r="R68" s="108">
        <v>4617.3424739447692</v>
      </c>
      <c r="S68" s="108">
        <v>6979</v>
      </c>
      <c r="T68" s="108">
        <v>9690</v>
      </c>
      <c r="U68" s="108">
        <v>2422</v>
      </c>
      <c r="V68" s="108">
        <v>4697</v>
      </c>
      <c r="W68" s="108">
        <f>+SUM(W66:W67)</f>
        <v>7062</v>
      </c>
      <c r="X68" s="108">
        <f t="shared" ref="X68:Y68" si="17">+SUM(X66:X67)</f>
        <v>0</v>
      </c>
      <c r="Y68" s="108">
        <f t="shared" si="17"/>
        <v>0</v>
      </c>
      <c r="Z68" s="108">
        <f>+SUM(Z66:Z67)</f>
        <v>9703</v>
      </c>
      <c r="AA68" s="108">
        <f t="shared" ref="AA68:AC68" si="18">+SUM(AA66:AA67)</f>
        <v>0</v>
      </c>
      <c r="AB68" s="108">
        <f t="shared" si="18"/>
        <v>0</v>
      </c>
      <c r="AC68" s="108">
        <f t="shared" si="18"/>
        <v>2515</v>
      </c>
      <c r="AD68" s="193"/>
    </row>
    <row r="69" spans="1:30" ht="12" thickBot="1" x14ac:dyDescent="0.25">
      <c r="A69" s="92"/>
      <c r="B69" s="91"/>
      <c r="C69" s="109"/>
      <c r="D69" s="109"/>
      <c r="E69" s="109"/>
      <c r="F69" s="110"/>
      <c r="G69" s="110"/>
      <c r="H69" s="110"/>
      <c r="I69" s="110"/>
      <c r="J69" s="110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Z69" s="241"/>
      <c r="AC69" s="241"/>
      <c r="AD69" s="193"/>
    </row>
    <row r="70" spans="1:30" ht="23.25" thickBot="1" x14ac:dyDescent="0.25">
      <c r="A70" s="205" t="s">
        <v>324</v>
      </c>
      <c r="B70" s="205" t="s">
        <v>325</v>
      </c>
      <c r="C70" s="139">
        <v>8288</v>
      </c>
      <c r="D70" s="139">
        <v>13363</v>
      </c>
      <c r="E70" s="139">
        <v>1798</v>
      </c>
      <c r="F70" s="139">
        <v>4441.0502835982334</v>
      </c>
      <c r="G70" s="139">
        <v>1809</v>
      </c>
      <c r="H70" s="139">
        <v>4290</v>
      </c>
      <c r="I70" s="139">
        <v>2846.2919999999995</v>
      </c>
      <c r="J70" s="139">
        <v>5541.896945739818</v>
      </c>
      <c r="K70" s="139">
        <v>7161.0434499999992</v>
      </c>
      <c r="L70" s="139">
        <v>8035.9284259999986</v>
      </c>
      <c r="M70" s="139">
        <v>2963.2125329745331</v>
      </c>
      <c r="N70" s="139">
        <v>7343.9833626464278</v>
      </c>
      <c r="O70" s="139">
        <v>10131.111652248172</v>
      </c>
      <c r="P70" s="139">
        <v>12881.866524368339</v>
      </c>
      <c r="Q70" s="139">
        <v>3428.2703748302042</v>
      </c>
      <c r="R70" s="139">
        <v>7512.5533997576567</v>
      </c>
      <c r="S70" s="139">
        <v>-496</v>
      </c>
      <c r="T70" s="139">
        <v>891.54132828890033</v>
      </c>
      <c r="U70" s="139">
        <v>4938</v>
      </c>
      <c r="V70" s="139">
        <v>11500</v>
      </c>
      <c r="W70" s="139">
        <f>+W34+W62+W68</f>
        <v>11964</v>
      </c>
      <c r="X70" s="139">
        <f t="shared" ref="X70:Y70" si="19">+X34+X62+X68</f>
        <v>0</v>
      </c>
      <c r="Y70" s="139">
        <f t="shared" si="19"/>
        <v>0</v>
      </c>
      <c r="Z70" s="139">
        <f>+Z34+Z62+Z68</f>
        <v>12424</v>
      </c>
      <c r="AC70" s="139">
        <f t="shared" ref="AC70" si="20">+AC34+AC62+AC68</f>
        <v>1522.0629383131877</v>
      </c>
      <c r="AD70" s="193"/>
    </row>
    <row r="71" spans="1:30" s="170" customFormat="1" ht="12" thickTop="1" x14ac:dyDescent="0.2">
      <c r="A71" s="183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AA71" s="2"/>
      <c r="AB71" s="2"/>
      <c r="AD71" s="193"/>
    </row>
    <row r="72" spans="1:30" x14ac:dyDescent="0.2">
      <c r="L72" s="93"/>
      <c r="R72" s="2"/>
      <c r="AD72" s="193"/>
    </row>
    <row r="73" spans="1:30" x14ac:dyDescent="0.2">
      <c r="A73" s="82" t="s">
        <v>326</v>
      </c>
      <c r="B73" s="82" t="s">
        <v>327</v>
      </c>
      <c r="C73" s="95"/>
      <c r="D73" s="95"/>
      <c r="E73" s="95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Z73" s="111"/>
      <c r="AC73" s="111"/>
      <c r="AD73" s="193"/>
    </row>
    <row r="74" spans="1:30" ht="12" thickBot="1" x14ac:dyDescent="0.25">
      <c r="A74" s="85"/>
      <c r="B74" s="86"/>
      <c r="C74" s="80" t="s">
        <v>88</v>
      </c>
      <c r="D74" s="80" t="s">
        <v>92</v>
      </c>
      <c r="E74" s="80" t="s">
        <v>93</v>
      </c>
      <c r="F74" s="80" t="s">
        <v>94</v>
      </c>
      <c r="G74" s="80" t="s">
        <v>95</v>
      </c>
      <c r="H74" s="80" t="s">
        <v>96</v>
      </c>
      <c r="I74" s="80" t="s">
        <v>97</v>
      </c>
      <c r="J74" s="80" t="s">
        <v>98</v>
      </c>
      <c r="K74" s="80" t="s">
        <v>99</v>
      </c>
      <c r="L74" s="80" t="s">
        <v>100</v>
      </c>
      <c r="M74" s="80" t="s">
        <v>101</v>
      </c>
      <c r="N74" s="80" t="s">
        <v>102</v>
      </c>
      <c r="O74" s="80" t="s">
        <v>103</v>
      </c>
      <c r="P74" s="80" t="s">
        <v>104</v>
      </c>
      <c r="Q74" s="80" t="s">
        <v>105</v>
      </c>
      <c r="R74" s="80" t="s">
        <v>106</v>
      </c>
      <c r="S74" s="80" t="s">
        <v>107</v>
      </c>
      <c r="T74" s="80" t="s">
        <v>417</v>
      </c>
      <c r="U74" s="80" t="s">
        <v>456</v>
      </c>
      <c r="V74" s="80" t="s">
        <v>460</v>
      </c>
      <c r="W74" s="80" t="s">
        <v>464</v>
      </c>
      <c r="Z74" s="80" t="s">
        <v>468</v>
      </c>
      <c r="AC74" s="80" t="s">
        <v>528</v>
      </c>
      <c r="AD74" s="193"/>
    </row>
    <row r="75" spans="1:30" x14ac:dyDescent="0.2">
      <c r="A75" s="83" t="s">
        <v>328</v>
      </c>
      <c r="B75" s="85" t="s">
        <v>329</v>
      </c>
      <c r="C75" s="97">
        <v>23123</v>
      </c>
      <c r="D75" s="97">
        <v>23875</v>
      </c>
      <c r="E75" s="97">
        <v>6040</v>
      </c>
      <c r="F75" s="97">
        <v>12098.691998</v>
      </c>
      <c r="G75" s="97">
        <v>17537</v>
      </c>
      <c r="H75" s="97">
        <v>23397</v>
      </c>
      <c r="I75" s="97">
        <v>6442</v>
      </c>
      <c r="J75" s="97">
        <v>13247.297040000001</v>
      </c>
      <c r="K75" s="97">
        <v>19575.998049999998</v>
      </c>
      <c r="L75" s="97">
        <v>25899.186446</v>
      </c>
      <c r="M75" s="97">
        <v>6963.0844120000002</v>
      </c>
      <c r="N75" s="97">
        <v>13901.677413319858</v>
      </c>
      <c r="O75" s="97">
        <v>20387.226382988272</v>
      </c>
      <c r="P75" s="97">
        <v>26802.286512999999</v>
      </c>
      <c r="Q75" s="97">
        <v>6564.50581805397</v>
      </c>
      <c r="R75" s="97">
        <v>13537.954163777953</v>
      </c>
      <c r="S75" s="97">
        <v>20168</v>
      </c>
      <c r="T75" s="97">
        <v>27053</v>
      </c>
      <c r="U75" s="97">
        <v>7324</v>
      </c>
      <c r="V75" s="97">
        <v>13924</v>
      </c>
      <c r="W75" s="97">
        <v>20249</v>
      </c>
      <c r="Z75" s="97">
        <v>26594</v>
      </c>
      <c r="AC75" s="97">
        <v>7029</v>
      </c>
      <c r="AD75" s="193"/>
    </row>
    <row r="76" spans="1:30" x14ac:dyDescent="0.2">
      <c r="A76" s="84" t="s">
        <v>330</v>
      </c>
      <c r="B76" s="84" t="s">
        <v>331</v>
      </c>
      <c r="C76" s="98">
        <v>23123</v>
      </c>
      <c r="D76" s="98">
        <v>19849</v>
      </c>
      <c r="E76" s="98">
        <v>4647</v>
      </c>
      <c r="F76" s="98">
        <v>8075</v>
      </c>
      <c r="G76" s="98">
        <v>10730</v>
      </c>
      <c r="H76" s="98">
        <v>12245</v>
      </c>
      <c r="I76" s="98">
        <v>2871</v>
      </c>
      <c r="J76" s="98">
        <v>4610.8530000000001</v>
      </c>
      <c r="K76" s="98">
        <v>5689.4076877465559</v>
      </c>
      <c r="L76" s="98">
        <v>6425</v>
      </c>
      <c r="M76" s="98">
        <v>896.42200000000003</v>
      </c>
      <c r="N76" s="98">
        <v>1165.5394588103516</v>
      </c>
      <c r="O76" s="98">
        <v>1407.5233470545784</v>
      </c>
      <c r="P76" s="98">
        <v>1517</v>
      </c>
      <c r="Q76" s="98">
        <v>129.60899999999998</v>
      </c>
      <c r="R76" s="98">
        <v>224.54320207894074</v>
      </c>
      <c r="S76" s="98">
        <v>456</v>
      </c>
      <c r="T76" s="98">
        <v>557</v>
      </c>
      <c r="U76" s="98">
        <v>442</v>
      </c>
      <c r="V76" s="98">
        <v>607</v>
      </c>
      <c r="W76" s="98">
        <v>803</v>
      </c>
      <c r="Z76" s="98">
        <v>617</v>
      </c>
      <c r="AC76" s="98">
        <v>708</v>
      </c>
      <c r="AD76" s="193"/>
    </row>
    <row r="77" spans="1:30" x14ac:dyDescent="0.2">
      <c r="A77" s="84" t="s">
        <v>332</v>
      </c>
      <c r="B77" s="84" t="s">
        <v>333</v>
      </c>
      <c r="C77" s="98">
        <v>0</v>
      </c>
      <c r="D77" s="98">
        <v>3231</v>
      </c>
      <c r="E77" s="98">
        <v>1154</v>
      </c>
      <c r="F77" s="98">
        <v>3569</v>
      </c>
      <c r="G77" s="98">
        <v>6200</v>
      </c>
      <c r="H77" s="98">
        <v>10389</v>
      </c>
      <c r="I77" s="98">
        <v>3348</v>
      </c>
      <c r="J77" s="98">
        <v>8087.9430000000011</v>
      </c>
      <c r="K77" s="98">
        <v>12909.040312253444</v>
      </c>
      <c r="L77" s="98">
        <v>18067</v>
      </c>
      <c r="M77" s="98">
        <v>5652.6570000000002</v>
      </c>
      <c r="N77" s="98">
        <v>11992.524188509507</v>
      </c>
      <c r="O77" s="98">
        <v>17899.255399933696</v>
      </c>
      <c r="P77" s="98">
        <v>23867</v>
      </c>
      <c r="Q77" s="98">
        <v>6059.5938730539701</v>
      </c>
      <c r="R77" s="98">
        <v>12587.392921699009</v>
      </c>
      <c r="S77" s="98">
        <v>18656</v>
      </c>
      <c r="T77" s="98">
        <v>25128</v>
      </c>
      <c r="U77" s="98">
        <v>6544</v>
      </c>
      <c r="V77" s="98">
        <v>12671</v>
      </c>
      <c r="W77" s="98">
        <v>18502</v>
      </c>
      <c r="Z77" s="98">
        <v>24717</v>
      </c>
      <c r="AC77" s="98">
        <v>5788</v>
      </c>
      <c r="AD77" s="193"/>
    </row>
    <row r="78" spans="1:30" x14ac:dyDescent="0.2">
      <c r="A78" s="84" t="s">
        <v>334</v>
      </c>
      <c r="B78" s="84" t="s">
        <v>335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29</v>
      </c>
      <c r="J78" s="98">
        <v>192.50104000000002</v>
      </c>
      <c r="K78" s="98">
        <v>431.71205000000003</v>
      </c>
      <c r="L78" s="98">
        <v>675.18644600000005</v>
      </c>
      <c r="M78" s="98">
        <v>233</v>
      </c>
      <c r="N78" s="98">
        <v>355.47376599999996</v>
      </c>
      <c r="O78" s="98">
        <v>559.37107400000002</v>
      </c>
      <c r="P78" s="98">
        <v>717.905396</v>
      </c>
      <c r="Q78" s="98">
        <v>189.66594499999999</v>
      </c>
      <c r="R78" s="98">
        <v>334.736559</v>
      </c>
      <c r="S78" s="98">
        <v>502</v>
      </c>
      <c r="T78" s="98">
        <v>624</v>
      </c>
      <c r="U78" s="98">
        <v>113</v>
      </c>
      <c r="V78" s="98">
        <v>235</v>
      </c>
      <c r="W78" s="98">
        <v>332</v>
      </c>
      <c r="Z78" s="98">
        <v>457</v>
      </c>
      <c r="AC78" s="98">
        <v>322</v>
      </c>
      <c r="AD78" s="193"/>
    </row>
    <row r="79" spans="1:30" x14ac:dyDescent="0.2">
      <c r="A79" s="84" t="s">
        <v>336</v>
      </c>
      <c r="B79" s="84" t="s">
        <v>337</v>
      </c>
      <c r="C79" s="98">
        <v>842</v>
      </c>
      <c r="D79" s="98">
        <v>795</v>
      </c>
      <c r="E79" s="98">
        <v>239</v>
      </c>
      <c r="F79" s="98">
        <v>454.69199800000001</v>
      </c>
      <c r="G79" s="98">
        <v>607</v>
      </c>
      <c r="H79" s="98">
        <v>763</v>
      </c>
      <c r="I79" s="98">
        <v>194</v>
      </c>
      <c r="J79" s="98">
        <v>356</v>
      </c>
      <c r="K79" s="98">
        <v>545.83799999999997</v>
      </c>
      <c r="L79" s="98">
        <v>732</v>
      </c>
      <c r="M79" s="98">
        <v>181.00541200000001</v>
      </c>
      <c r="N79" s="98">
        <v>388.14</v>
      </c>
      <c r="O79" s="98">
        <v>521.07656199999894</v>
      </c>
      <c r="P79" s="98">
        <v>700.38111699999899</v>
      </c>
      <c r="Q79" s="98">
        <v>185.637</v>
      </c>
      <c r="R79" s="98">
        <v>391.28148100000101</v>
      </c>
      <c r="S79" s="98">
        <v>554</v>
      </c>
      <c r="T79" s="98">
        <v>743</v>
      </c>
      <c r="U79" s="98">
        <v>225</v>
      </c>
      <c r="V79" s="98">
        <v>411</v>
      </c>
      <c r="W79" s="98">
        <v>612</v>
      </c>
      <c r="Z79" s="98">
        <v>803</v>
      </c>
      <c r="AC79" s="98">
        <v>211</v>
      </c>
      <c r="AD79" s="193"/>
    </row>
    <row r="80" spans="1:30" ht="12.4" customHeight="1" x14ac:dyDescent="0.2">
      <c r="A80" s="85" t="s">
        <v>338</v>
      </c>
      <c r="B80" s="85" t="s">
        <v>339</v>
      </c>
      <c r="C80" s="97">
        <v>7034</v>
      </c>
      <c r="D80" s="97">
        <v>9010</v>
      </c>
      <c r="E80" s="97">
        <v>2292</v>
      </c>
      <c r="F80" s="97">
        <v>4493.8507599999994</v>
      </c>
      <c r="G80" s="97">
        <v>6530</v>
      </c>
      <c r="H80" s="97">
        <v>8954</v>
      </c>
      <c r="I80" s="97">
        <v>2737.4749999999999</v>
      </c>
      <c r="J80" s="97">
        <v>5700.1053398007516</v>
      </c>
      <c r="K80" s="97">
        <v>8752.7787599999992</v>
      </c>
      <c r="L80" s="97">
        <v>12055.80932</v>
      </c>
      <c r="M80" s="97">
        <v>3490.3437458999997</v>
      </c>
      <c r="N80" s="97">
        <v>6660.5001600000051</v>
      </c>
      <c r="O80" s="97">
        <v>9867.1743499999975</v>
      </c>
      <c r="P80" s="97">
        <v>12938.642159999999</v>
      </c>
      <c r="Q80" s="97">
        <v>3281.6260500000003</v>
      </c>
      <c r="R80" s="97">
        <v>6731.8761999999997</v>
      </c>
      <c r="S80" s="97">
        <v>10160</v>
      </c>
      <c r="T80" s="97">
        <v>13611</v>
      </c>
      <c r="U80" s="97">
        <v>4047</v>
      </c>
      <c r="V80" s="97">
        <v>8141</v>
      </c>
      <c r="W80" s="97">
        <v>12318</v>
      </c>
      <c r="Z80" s="97">
        <v>16495</v>
      </c>
      <c r="AC80" s="97">
        <v>4149</v>
      </c>
      <c r="AD80" s="193"/>
    </row>
    <row r="81" spans="1:30" x14ac:dyDescent="0.2">
      <c r="A81" s="84" t="s">
        <v>340</v>
      </c>
      <c r="B81" s="84" t="s">
        <v>341</v>
      </c>
      <c r="C81" s="98">
        <v>6223</v>
      </c>
      <c r="D81" s="98">
        <v>6868</v>
      </c>
      <c r="E81" s="98">
        <v>1524</v>
      </c>
      <c r="F81" s="98">
        <v>2549.6149999999998</v>
      </c>
      <c r="G81" s="98">
        <v>3351</v>
      </c>
      <c r="H81" s="98">
        <v>3882</v>
      </c>
      <c r="I81" s="98">
        <v>1022</v>
      </c>
      <c r="J81" s="98">
        <v>1525.8311918348768</v>
      </c>
      <c r="K81" s="98">
        <v>1830.7169069063382</v>
      </c>
      <c r="L81" s="98">
        <v>2052</v>
      </c>
      <c r="M81" s="98">
        <v>297.04390080000002</v>
      </c>
      <c r="N81" s="98">
        <v>381.83974556894503</v>
      </c>
      <c r="O81" s="98">
        <v>460.94890502640698</v>
      </c>
      <c r="P81" s="98">
        <v>494.38243060337896</v>
      </c>
      <c r="Q81" s="98">
        <v>44.497866299999998</v>
      </c>
      <c r="R81" s="98">
        <v>77.308067360960294</v>
      </c>
      <c r="S81" s="98">
        <v>156</v>
      </c>
      <c r="T81" s="98">
        <v>194</v>
      </c>
      <c r="U81" s="98">
        <v>213</v>
      </c>
      <c r="V81" s="98">
        <v>293</v>
      </c>
      <c r="W81" s="98">
        <v>410</v>
      </c>
      <c r="Z81" s="98">
        <v>208</v>
      </c>
      <c r="AC81" s="98">
        <v>321</v>
      </c>
      <c r="AD81" s="193"/>
    </row>
    <row r="82" spans="1:30" x14ac:dyDescent="0.2">
      <c r="A82" s="84" t="s">
        <v>342</v>
      </c>
      <c r="B82" s="84" t="s">
        <v>343</v>
      </c>
      <c r="C82" s="98">
        <v>0</v>
      </c>
      <c r="D82" s="98">
        <v>1338</v>
      </c>
      <c r="E82" s="98">
        <v>459</v>
      </c>
      <c r="F82" s="98">
        <v>1464.94</v>
      </c>
      <c r="G82" s="98">
        <v>2527</v>
      </c>
      <c r="H82" s="98">
        <v>4246</v>
      </c>
      <c r="I82" s="98">
        <v>1388</v>
      </c>
      <c r="J82" s="98">
        <v>3290.0971679658751</v>
      </c>
      <c r="K82" s="98">
        <v>5235.8637530936603</v>
      </c>
      <c r="L82" s="98">
        <v>7372</v>
      </c>
      <c r="M82" s="98">
        <v>2301.5032250999998</v>
      </c>
      <c r="N82" s="98">
        <v>4838.1859844310602</v>
      </c>
      <c r="O82" s="98">
        <v>7164.7104349735901</v>
      </c>
      <c r="P82" s="98">
        <v>9570.9540893966205</v>
      </c>
      <c r="Q82" s="98">
        <v>2465.8659937000002</v>
      </c>
      <c r="R82" s="98">
        <v>5208.7610426390393</v>
      </c>
      <c r="S82" s="98">
        <v>7735</v>
      </c>
      <c r="T82" s="98">
        <v>10496</v>
      </c>
      <c r="U82" s="98">
        <v>3100</v>
      </c>
      <c r="V82" s="98">
        <v>6308</v>
      </c>
      <c r="W82" s="98">
        <v>9601</v>
      </c>
      <c r="Z82" s="98">
        <v>13269</v>
      </c>
      <c r="AC82" s="98">
        <v>2656</v>
      </c>
      <c r="AD82" s="193"/>
    </row>
    <row r="83" spans="1:30" x14ac:dyDescent="0.2">
      <c r="A83" s="84" t="s">
        <v>344</v>
      </c>
      <c r="B83" s="84" t="s">
        <v>345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122.47499999999999</v>
      </c>
      <c r="J83" s="98">
        <v>494.17697999999996</v>
      </c>
      <c r="K83" s="98">
        <v>1119.1981000000001</v>
      </c>
      <c r="L83" s="98">
        <v>1915.8093200000001</v>
      </c>
      <c r="M83" s="98">
        <v>715.79661999999996</v>
      </c>
      <c r="N83" s="98">
        <v>1069.47443</v>
      </c>
      <c r="O83" s="98">
        <v>1690.5150100000001</v>
      </c>
      <c r="P83" s="98">
        <v>2126.30564</v>
      </c>
      <c r="Q83" s="98">
        <v>580.26218999999992</v>
      </c>
      <c r="R83" s="98">
        <v>1003.80709</v>
      </c>
      <c r="S83" s="98">
        <v>1623</v>
      </c>
      <c r="T83" s="98">
        <v>2022</v>
      </c>
      <c r="U83" s="98">
        <v>378</v>
      </c>
      <c r="V83" s="98">
        <v>812</v>
      </c>
      <c r="W83" s="98">
        <v>1264</v>
      </c>
      <c r="Z83" s="98">
        <v>1711</v>
      </c>
      <c r="AC83" s="98">
        <v>878</v>
      </c>
      <c r="AD83" s="193"/>
    </row>
    <row r="84" spans="1:30" x14ac:dyDescent="0.2">
      <c r="A84" s="84" t="s">
        <v>346</v>
      </c>
      <c r="B84" s="84" t="s">
        <v>347</v>
      </c>
      <c r="C84" s="98">
        <v>811</v>
      </c>
      <c r="D84" s="98">
        <v>804</v>
      </c>
      <c r="E84" s="98">
        <v>308</v>
      </c>
      <c r="F84" s="98">
        <v>479.29575999999958</v>
      </c>
      <c r="G84" s="98">
        <v>651</v>
      </c>
      <c r="H84" s="98">
        <v>827</v>
      </c>
      <c r="I84" s="98">
        <v>205</v>
      </c>
      <c r="J84" s="98">
        <v>390</v>
      </c>
      <c r="K84" s="98">
        <v>567</v>
      </c>
      <c r="L84" s="98">
        <v>716</v>
      </c>
      <c r="M84" s="98">
        <v>176</v>
      </c>
      <c r="N84" s="98">
        <v>371</v>
      </c>
      <c r="O84" s="98">
        <v>551</v>
      </c>
      <c r="P84" s="98">
        <v>747</v>
      </c>
      <c r="Q84" s="98">
        <v>191</v>
      </c>
      <c r="R84" s="98">
        <v>442</v>
      </c>
      <c r="S84" s="98">
        <v>647</v>
      </c>
      <c r="T84" s="98">
        <v>899</v>
      </c>
      <c r="U84" s="98">
        <v>356</v>
      </c>
      <c r="V84" s="98">
        <v>729</v>
      </c>
      <c r="W84" s="98">
        <v>1043</v>
      </c>
      <c r="Z84" s="98">
        <v>1308</v>
      </c>
      <c r="AC84" s="98">
        <v>294</v>
      </c>
      <c r="AD84" s="193"/>
    </row>
    <row r="85" spans="1:30" ht="13.15" customHeight="1" x14ac:dyDescent="0.2">
      <c r="A85" s="85" t="s">
        <v>348</v>
      </c>
      <c r="B85" s="85" t="s">
        <v>349</v>
      </c>
      <c r="C85" s="97">
        <v>7735</v>
      </c>
      <c r="D85" s="97">
        <v>8411</v>
      </c>
      <c r="E85" s="97">
        <v>2490</v>
      </c>
      <c r="F85" s="97">
        <v>5107</v>
      </c>
      <c r="G85" s="97">
        <v>7329</v>
      </c>
      <c r="H85" s="97">
        <v>10261</v>
      </c>
      <c r="I85" s="97">
        <v>2757.5169999999998</v>
      </c>
      <c r="J85" s="97">
        <v>5622.0136999999995</v>
      </c>
      <c r="K85" s="97">
        <v>8782.873520000001</v>
      </c>
      <c r="L85" s="97">
        <v>12615.732609999999</v>
      </c>
      <c r="M85" s="97">
        <v>3192.8679499999998</v>
      </c>
      <c r="N85" s="97">
        <v>6272.7284500000005</v>
      </c>
      <c r="O85" s="97">
        <v>9450.4153000000006</v>
      </c>
      <c r="P85" s="97">
        <v>12565.72176</v>
      </c>
      <c r="Q85" s="97">
        <v>3256.7163599999999</v>
      </c>
      <c r="R85" s="97">
        <v>6694.0698199999997</v>
      </c>
      <c r="S85" s="97">
        <v>9867</v>
      </c>
      <c r="T85" s="97">
        <v>13150.285</v>
      </c>
      <c r="U85" s="97">
        <v>3591</v>
      </c>
      <c r="V85" s="97">
        <v>7185</v>
      </c>
      <c r="W85" s="97">
        <v>11019</v>
      </c>
      <c r="Z85" s="97">
        <v>14906</v>
      </c>
      <c r="AC85" s="97">
        <v>4179</v>
      </c>
      <c r="AD85" s="193"/>
    </row>
    <row r="86" spans="1:30" x14ac:dyDescent="0.2">
      <c r="A86" s="84" t="s">
        <v>350</v>
      </c>
      <c r="B86" s="84" t="s">
        <v>351</v>
      </c>
      <c r="C86" s="98">
        <v>6453</v>
      </c>
      <c r="D86" s="98">
        <v>7607</v>
      </c>
      <c r="E86" s="98">
        <v>2181</v>
      </c>
      <c r="F86" s="98">
        <v>4627.70424</v>
      </c>
      <c r="G86" s="98">
        <v>6678</v>
      </c>
      <c r="H86" s="98">
        <v>9434</v>
      </c>
      <c r="I86" s="98">
        <v>2435</v>
      </c>
      <c r="J86" s="98">
        <v>4742</v>
      </c>
      <c r="K86" s="98">
        <v>7074</v>
      </c>
      <c r="L86" s="98">
        <v>9925</v>
      </c>
      <c r="M86" s="98">
        <v>2313</v>
      </c>
      <c r="N86" s="98">
        <v>4846</v>
      </c>
      <c r="O86" s="98">
        <v>7245</v>
      </c>
      <c r="P86" s="98">
        <v>9752</v>
      </c>
      <c r="Q86" s="98">
        <v>2509</v>
      </c>
      <c r="R86" s="98">
        <v>5319</v>
      </c>
      <c r="S86" s="98">
        <v>7722</v>
      </c>
      <c r="T86" s="98">
        <v>10360.138999999999</v>
      </c>
      <c r="U86" s="98">
        <v>2870</v>
      </c>
      <c r="V86" s="98">
        <v>5664</v>
      </c>
      <c r="W86" s="98">
        <v>8756</v>
      </c>
      <c r="Z86" s="98">
        <v>11943</v>
      </c>
      <c r="AC86" s="98">
        <v>3031</v>
      </c>
      <c r="AD86" s="193"/>
    </row>
    <row r="87" spans="1:30" x14ac:dyDescent="0.2">
      <c r="A87" s="84" t="s">
        <v>344</v>
      </c>
      <c r="B87" s="84" t="s">
        <v>345</v>
      </c>
      <c r="C87" s="98">
        <v>0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117.517</v>
      </c>
      <c r="J87" s="98">
        <v>490.01369999999997</v>
      </c>
      <c r="K87" s="98">
        <v>1141.8735200000001</v>
      </c>
      <c r="L87" s="98">
        <v>1974.7326099999998</v>
      </c>
      <c r="M87" s="98">
        <v>703.86794999999995</v>
      </c>
      <c r="N87" s="98">
        <v>1055.7284500000001</v>
      </c>
      <c r="O87" s="98">
        <v>1654.4152999999999</v>
      </c>
      <c r="P87" s="98">
        <v>2066.7217599999999</v>
      </c>
      <c r="Q87" s="98">
        <v>556.71636000000001</v>
      </c>
      <c r="R87" s="98">
        <v>933.06982000000005</v>
      </c>
      <c r="S87" s="98">
        <v>1498</v>
      </c>
      <c r="T87" s="98">
        <v>1891.146</v>
      </c>
      <c r="U87" s="98">
        <v>365</v>
      </c>
      <c r="V87" s="98">
        <v>791</v>
      </c>
      <c r="W87" s="98">
        <v>1220</v>
      </c>
      <c r="Z87" s="98">
        <v>1655</v>
      </c>
      <c r="AC87" s="98">
        <v>854</v>
      </c>
      <c r="AD87" s="193"/>
    </row>
    <row r="88" spans="1:30" x14ac:dyDescent="0.2">
      <c r="A88" s="84" t="s">
        <v>346</v>
      </c>
      <c r="B88" s="84" t="s">
        <v>347</v>
      </c>
      <c r="C88" s="98">
        <v>1282</v>
      </c>
      <c r="D88" s="98">
        <v>804</v>
      </c>
      <c r="E88" s="98">
        <v>308</v>
      </c>
      <c r="F88" s="98">
        <v>479.29575999999958</v>
      </c>
      <c r="G88" s="98">
        <v>651</v>
      </c>
      <c r="H88" s="98">
        <v>827</v>
      </c>
      <c r="I88" s="98">
        <v>205</v>
      </c>
      <c r="J88" s="98">
        <v>390</v>
      </c>
      <c r="K88" s="98">
        <v>567</v>
      </c>
      <c r="L88" s="98">
        <v>716</v>
      </c>
      <c r="M88" s="98">
        <v>176</v>
      </c>
      <c r="N88" s="98">
        <v>371</v>
      </c>
      <c r="O88" s="98">
        <v>551</v>
      </c>
      <c r="P88" s="98">
        <v>747</v>
      </c>
      <c r="Q88" s="98">
        <v>191</v>
      </c>
      <c r="R88" s="98">
        <v>442</v>
      </c>
      <c r="S88" s="98">
        <v>647</v>
      </c>
      <c r="T88" s="98">
        <v>899</v>
      </c>
      <c r="U88" s="98">
        <v>356</v>
      </c>
      <c r="V88" s="98">
        <v>729</v>
      </c>
      <c r="W88" s="98">
        <v>1043</v>
      </c>
      <c r="Y88" s="193"/>
      <c r="Z88" s="98">
        <v>1308</v>
      </c>
      <c r="AC88" s="98">
        <v>294</v>
      </c>
      <c r="AD88" s="193"/>
    </row>
    <row r="89" spans="1:30" ht="11.65" customHeight="1" x14ac:dyDescent="0.2">
      <c r="A89" s="85" t="s">
        <v>352</v>
      </c>
      <c r="B89" s="85" t="s">
        <v>353</v>
      </c>
      <c r="C89" s="97">
        <v>-629</v>
      </c>
      <c r="D89" s="97">
        <v>-910</v>
      </c>
      <c r="E89" s="97">
        <v>-423</v>
      </c>
      <c r="F89" s="97">
        <v>-944</v>
      </c>
      <c r="G89" s="97">
        <v>-1539</v>
      </c>
      <c r="H89" s="97">
        <v>-1813</v>
      </c>
      <c r="I89" s="97">
        <v>-763</v>
      </c>
      <c r="J89" s="97">
        <v>-1492</v>
      </c>
      <c r="K89" s="97">
        <v>-2311</v>
      </c>
      <c r="L89" s="97">
        <v>-2199</v>
      </c>
      <c r="M89" s="97">
        <v>-702</v>
      </c>
      <c r="N89" s="97">
        <v>-1613</v>
      </c>
      <c r="O89" s="97">
        <v>-2305</v>
      </c>
      <c r="P89" s="97">
        <v>-2516.91</v>
      </c>
      <c r="Q89" s="97">
        <v>-550</v>
      </c>
      <c r="R89" s="97">
        <v>-1812</v>
      </c>
      <c r="S89" s="97">
        <v>-2478</v>
      </c>
      <c r="T89" s="97">
        <v>-2772</v>
      </c>
      <c r="U89" s="97">
        <v>-674</v>
      </c>
      <c r="V89" s="97">
        <v>-1092</v>
      </c>
      <c r="W89" s="97">
        <v>-1775</v>
      </c>
      <c r="Z89" s="97">
        <v>-2090</v>
      </c>
      <c r="AC89" s="97">
        <v>-816</v>
      </c>
      <c r="AD89" s="193"/>
    </row>
    <row r="90" spans="1:30" ht="12" thickBot="1" x14ac:dyDescent="0.25">
      <c r="A90" s="86" t="s">
        <v>354</v>
      </c>
      <c r="B90" s="86" t="s">
        <v>355</v>
      </c>
      <c r="C90" s="99">
        <v>1115</v>
      </c>
      <c r="D90" s="99">
        <v>810</v>
      </c>
      <c r="E90" s="99">
        <v>200</v>
      </c>
      <c r="F90" s="99">
        <v>344</v>
      </c>
      <c r="G90" s="99">
        <v>400</v>
      </c>
      <c r="H90" s="197">
        <v>698</v>
      </c>
      <c r="I90" s="99">
        <v>556</v>
      </c>
      <c r="J90" s="99">
        <v>1112</v>
      </c>
      <c r="K90" s="99">
        <v>1668</v>
      </c>
      <c r="L90" s="99">
        <v>2039</v>
      </c>
      <c r="M90" s="99">
        <v>496.07715156790903</v>
      </c>
      <c r="N90" s="99">
        <v>1311.67758457272</v>
      </c>
      <c r="O90" s="99">
        <v>1967.5163768590799</v>
      </c>
      <c r="P90" s="99">
        <v>2533.2765182479802</v>
      </c>
      <c r="Q90" s="99">
        <v>731.75179102171546</v>
      </c>
      <c r="R90" s="99">
        <v>1507.0472407052287</v>
      </c>
      <c r="S90" s="99">
        <v>2356</v>
      </c>
      <c r="T90" s="99">
        <v>3169</v>
      </c>
      <c r="U90" s="99">
        <v>792</v>
      </c>
      <c r="V90" s="99">
        <v>1428</v>
      </c>
      <c r="W90" s="99">
        <v>2143</v>
      </c>
      <c r="Z90" s="99">
        <v>3007</v>
      </c>
      <c r="AC90" s="99">
        <v>779</v>
      </c>
      <c r="AD90" s="193"/>
    </row>
    <row r="91" spans="1:30" ht="12.4" customHeight="1" thickBot="1" x14ac:dyDescent="0.25">
      <c r="A91" s="123" t="s">
        <v>356</v>
      </c>
      <c r="B91" s="123" t="s">
        <v>357</v>
      </c>
      <c r="C91" s="124">
        <v>-215</v>
      </c>
      <c r="D91" s="124">
        <v>499</v>
      </c>
      <c r="E91" s="124">
        <v>-421</v>
      </c>
      <c r="F91" s="124">
        <v>-1213.1492400000006</v>
      </c>
      <c r="G91" s="124">
        <v>-1938</v>
      </c>
      <c r="H91" s="124">
        <v>-2422</v>
      </c>
      <c r="I91" s="124">
        <v>-227.04199999999992</v>
      </c>
      <c r="J91" s="124">
        <v>-301.90836019924791</v>
      </c>
      <c r="K91" s="124">
        <v>-673.09476000000177</v>
      </c>
      <c r="L91" s="124">
        <v>-719.92328999999881</v>
      </c>
      <c r="M91" s="124">
        <v>91.552947467908893</v>
      </c>
      <c r="N91" s="124">
        <v>86.449294572724511</v>
      </c>
      <c r="O91" s="124">
        <v>79.275426859076788</v>
      </c>
      <c r="P91" s="124">
        <v>389.28691824797943</v>
      </c>
      <c r="Q91" s="124">
        <v>206.66148102171587</v>
      </c>
      <c r="R91" s="124">
        <v>-267.14637929477135</v>
      </c>
      <c r="S91" s="124">
        <v>172</v>
      </c>
      <c r="T91" s="124">
        <v>857.1509972636668</v>
      </c>
      <c r="U91" s="124">
        <v>574</v>
      </c>
      <c r="V91" s="124">
        <v>1293</v>
      </c>
      <c r="W91" s="124">
        <f>+W80-W85+W89+W90</f>
        <v>1667</v>
      </c>
      <c r="X91" s="124">
        <f t="shared" ref="X91:AC91" si="21">+X80-X85+X89+X90</f>
        <v>0</v>
      </c>
      <c r="Y91" s="124">
        <f t="shared" si="21"/>
        <v>0</v>
      </c>
      <c r="Z91" s="124">
        <f t="shared" si="21"/>
        <v>2506</v>
      </c>
      <c r="AC91" s="124">
        <f t="shared" si="21"/>
        <v>-67</v>
      </c>
      <c r="AD91" s="193"/>
    </row>
    <row r="92" spans="1:30" s="170" customFormat="1" ht="12" thickTop="1" x14ac:dyDescent="0.2">
      <c r="A92" s="182"/>
      <c r="B92" s="247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AA92" s="2"/>
      <c r="AB92" s="2"/>
    </row>
    <row r="93" spans="1:30" x14ac:dyDescent="0.2">
      <c r="F93" s="31"/>
      <c r="G93" s="31"/>
      <c r="H93" s="31"/>
      <c r="I93" s="31"/>
      <c r="J93" s="31"/>
      <c r="K93" s="31"/>
      <c r="L93" s="31"/>
      <c r="R93" s="2"/>
      <c r="Y93" s="198"/>
    </row>
    <row r="94" spans="1:30" ht="12" thickBot="1" x14ac:dyDescent="0.25">
      <c r="A94" s="121"/>
      <c r="B94" s="87"/>
      <c r="C94" s="80" t="s">
        <v>88</v>
      </c>
      <c r="D94" s="80" t="s">
        <v>92</v>
      </c>
      <c r="E94" s="80" t="s">
        <v>93</v>
      </c>
      <c r="F94" s="80" t="s">
        <v>94</v>
      </c>
      <c r="G94" s="80" t="s">
        <v>95</v>
      </c>
      <c r="H94" s="80" t="s">
        <v>96</v>
      </c>
      <c r="I94" s="80" t="s">
        <v>97</v>
      </c>
      <c r="J94" s="80" t="s">
        <v>98</v>
      </c>
      <c r="K94" s="80" t="s">
        <v>99</v>
      </c>
      <c r="L94" s="80" t="s">
        <v>100</v>
      </c>
      <c r="M94" s="80" t="s">
        <v>101</v>
      </c>
      <c r="N94" s="80" t="s">
        <v>102</v>
      </c>
      <c r="O94" s="80" t="s">
        <v>103</v>
      </c>
      <c r="P94" s="80" t="s">
        <v>104</v>
      </c>
      <c r="Q94" s="80" t="s">
        <v>105</v>
      </c>
      <c r="R94" s="80" t="s">
        <v>106</v>
      </c>
      <c r="S94" s="80" t="s">
        <v>107</v>
      </c>
      <c r="T94" s="80" t="s">
        <v>417</v>
      </c>
      <c r="U94" s="80" t="s">
        <v>456</v>
      </c>
      <c r="V94" s="80" t="s">
        <v>460</v>
      </c>
      <c r="W94" s="80" t="s">
        <v>464</v>
      </c>
      <c r="Y94" s="198"/>
      <c r="Z94" s="80" t="s">
        <v>468</v>
      </c>
      <c r="AC94" s="80" t="s">
        <v>528</v>
      </c>
    </row>
    <row r="95" spans="1:30" x14ac:dyDescent="0.2">
      <c r="A95" s="85" t="s">
        <v>358</v>
      </c>
      <c r="B95" s="85" t="s">
        <v>359</v>
      </c>
      <c r="C95" s="185">
        <v>269.12597846300201</v>
      </c>
      <c r="D95" s="185">
        <v>355.54592720970504</v>
      </c>
      <c r="E95" s="185">
        <v>341.83761420444802</v>
      </c>
      <c r="F95" s="185">
        <v>344.77456200618303</v>
      </c>
      <c r="G95" s="185">
        <v>347.19432959243903</v>
      </c>
      <c r="H95" s="185">
        <v>359.10577008041003</v>
      </c>
      <c r="I95" s="185">
        <v>387.52210966393301</v>
      </c>
      <c r="J95" s="185">
        <v>379.24291088704399</v>
      </c>
      <c r="K95" s="185">
        <v>379.95539520286798</v>
      </c>
      <c r="L95" s="187">
        <v>384.69704393271269</v>
      </c>
      <c r="M95" s="187">
        <v>396.7805436306387</v>
      </c>
      <c r="N95" s="187">
        <v>396.71686274775408</v>
      </c>
      <c r="O95" s="187">
        <v>394.97315631638179</v>
      </c>
      <c r="P95" s="187">
        <v>396.52286952410964</v>
      </c>
      <c r="Q95" s="187">
        <v>405.603744373837</v>
      </c>
      <c r="R95" s="187">
        <v>412.58940560821787</v>
      </c>
      <c r="S95" s="187">
        <v>412.88195897865199</v>
      </c>
      <c r="T95" s="187">
        <v>416.19622347673743</v>
      </c>
      <c r="U95" s="187">
        <v>474.23418265101628</v>
      </c>
      <c r="V95" s="187">
        <v>497.13812321132701</v>
      </c>
      <c r="W95" s="187">
        <f>+SUM(W81:W82)/SUM(W76:W77)*1000</f>
        <v>518.57031857031859</v>
      </c>
      <c r="X95" s="187"/>
      <c r="Y95" s="187"/>
      <c r="Z95" s="187">
        <f t="shared" ref="Z95:AC95" si="22">+SUM(Z81:Z82)/SUM(Z76:Z77)*1000</f>
        <v>531.97284281992575</v>
      </c>
      <c r="AA95" s="187"/>
      <c r="AB95" s="187"/>
      <c r="AC95" s="187">
        <f t="shared" si="22"/>
        <v>458.28201970443348</v>
      </c>
    </row>
    <row r="96" spans="1:30" ht="13.5" customHeight="1" x14ac:dyDescent="0.2">
      <c r="A96" s="84" t="s">
        <v>360</v>
      </c>
      <c r="B96" s="84" t="s">
        <v>361</v>
      </c>
      <c r="C96" s="186">
        <v>269.12597846300201</v>
      </c>
      <c r="D96" s="186">
        <v>346.012393571465</v>
      </c>
      <c r="E96" s="186">
        <v>327.95351839896705</v>
      </c>
      <c r="F96" s="186">
        <v>315.74179566563498</v>
      </c>
      <c r="G96" s="186">
        <v>312.30195712954298</v>
      </c>
      <c r="H96" s="186">
        <v>317.02735810534898</v>
      </c>
      <c r="I96" s="186">
        <v>355.97352838732098</v>
      </c>
      <c r="J96" s="186">
        <v>330.92167367618902</v>
      </c>
      <c r="K96" s="186">
        <v>321.77636186086801</v>
      </c>
      <c r="L96" s="188">
        <v>319.22178988326851</v>
      </c>
      <c r="M96" s="188">
        <v>331.36614317810137</v>
      </c>
      <c r="N96" s="188">
        <v>327.60773792993933</v>
      </c>
      <c r="O96" s="188">
        <v>327.48934928219927</v>
      </c>
      <c r="P96" s="188">
        <v>401.01202871733443</v>
      </c>
      <c r="Q96" s="188">
        <v>343.32389185936165</v>
      </c>
      <c r="R96" s="188">
        <v>344.29039331941902</v>
      </c>
      <c r="S96" s="188">
        <v>342.10526315789474</v>
      </c>
      <c r="T96" s="188">
        <v>348.29443447037698</v>
      </c>
      <c r="U96" s="188">
        <v>481.90045248868779</v>
      </c>
      <c r="V96" s="188">
        <v>482.70181219110378</v>
      </c>
      <c r="W96" s="188">
        <f>+W81/W76*1000</f>
        <v>510.58530510585308</v>
      </c>
      <c r="X96" s="188"/>
      <c r="Y96" s="188"/>
      <c r="Z96" s="188">
        <f t="shared" ref="Z96:AC96" si="23">+Z81/Z76*1000</f>
        <v>337.11507293354941</v>
      </c>
      <c r="AA96" s="188"/>
      <c r="AB96" s="188"/>
      <c r="AC96" s="188">
        <f t="shared" si="23"/>
        <v>453.38983050847457</v>
      </c>
    </row>
    <row r="97" spans="1:41" ht="13.15" customHeight="1" x14ac:dyDescent="0.2">
      <c r="A97" s="84" t="s">
        <v>362</v>
      </c>
      <c r="B97" s="84" t="s">
        <v>363</v>
      </c>
      <c r="C97" s="186">
        <v>0</v>
      </c>
      <c r="D97" s="186">
        <v>414.11327762302705</v>
      </c>
      <c r="E97" s="186">
        <v>397.74696707105699</v>
      </c>
      <c r="F97" s="186">
        <v>410.46231437377401</v>
      </c>
      <c r="G97" s="186">
        <v>407.58064516129002</v>
      </c>
      <c r="H97" s="186">
        <v>408.70151121378399</v>
      </c>
      <c r="I97" s="186">
        <v>414.575866188769</v>
      </c>
      <c r="J97" s="186">
        <v>406.790350521248</v>
      </c>
      <c r="K97" s="186">
        <v>405.59666919032702</v>
      </c>
      <c r="L97" s="188">
        <v>407.98140255714839</v>
      </c>
      <c r="M97" s="188">
        <v>407.15423297398013</v>
      </c>
      <c r="N97" s="188">
        <v>403.43349810098442</v>
      </c>
      <c r="O97" s="188">
        <v>400.27980353865058</v>
      </c>
      <c r="P97" s="188">
        <v>325.89481252694725</v>
      </c>
      <c r="Q97" s="188">
        <v>406.93585170209275</v>
      </c>
      <c r="R97" s="188">
        <v>413.80777378132217</v>
      </c>
      <c r="S97" s="188">
        <v>414.61192109777016</v>
      </c>
      <c r="T97" s="188">
        <v>417.70136899076726</v>
      </c>
      <c r="U97" s="188">
        <v>473.71638141809291</v>
      </c>
      <c r="V97" s="188">
        <v>497.82968984294843</v>
      </c>
      <c r="W97" s="188">
        <f>+W82/W77*1000</f>
        <v>518.91687385147554</v>
      </c>
      <c r="X97" s="188"/>
      <c r="Y97" s="188"/>
      <c r="Z97" s="188">
        <f t="shared" ref="Z97:AC97" si="24">+Z82/Z77*1000</f>
        <v>536.83699478092001</v>
      </c>
      <c r="AA97" s="188"/>
      <c r="AB97" s="188"/>
      <c r="AC97" s="188">
        <f t="shared" si="24"/>
        <v>458.8804422944022</v>
      </c>
    </row>
    <row r="98" spans="1:41" ht="13.15" customHeight="1" x14ac:dyDescent="0.2">
      <c r="A98" s="85" t="s">
        <v>364</v>
      </c>
      <c r="B98" s="85" t="s">
        <v>365</v>
      </c>
      <c r="C98" s="187">
        <v>963.18289786223295</v>
      </c>
      <c r="D98" s="187">
        <v>1011</v>
      </c>
      <c r="E98" s="187">
        <v>1288</v>
      </c>
      <c r="F98" s="187">
        <v>1054</v>
      </c>
      <c r="G98" s="187">
        <v>1072</v>
      </c>
      <c r="H98" s="187">
        <v>1083</v>
      </c>
      <c r="I98" s="187">
        <v>1056</v>
      </c>
      <c r="J98" s="187">
        <v>1095</v>
      </c>
      <c r="K98" s="187">
        <v>1039</v>
      </c>
      <c r="L98" s="187">
        <v>978.14207650273227</v>
      </c>
      <c r="M98" s="187">
        <v>972.34661690668122</v>
      </c>
      <c r="N98" s="187">
        <v>955.84067604472614</v>
      </c>
      <c r="O98" s="187">
        <v>1057.4261829876762</v>
      </c>
      <c r="P98" s="187">
        <v>1066.5621643251714</v>
      </c>
      <c r="Q98" s="187">
        <v>1028.8897148736514</v>
      </c>
      <c r="R98" s="187">
        <v>1129.62156775316</v>
      </c>
      <c r="S98" s="187">
        <v>1167.8700361010831</v>
      </c>
      <c r="T98" s="187">
        <v>1209.9596231493942</v>
      </c>
      <c r="U98" s="187">
        <v>1582.2222222222222</v>
      </c>
      <c r="V98" s="187">
        <v>1773.7226277372263</v>
      </c>
      <c r="W98" s="187">
        <f>+W84/W79*1000</f>
        <v>1704.2483660130717</v>
      </c>
      <c r="X98" s="187"/>
      <c r="Y98" s="187"/>
      <c r="Z98" s="187">
        <f t="shared" ref="Z98:AC98" si="25">+Z84/Z79*1000</f>
        <v>1628.8916562889167</v>
      </c>
      <c r="AA98" s="187"/>
      <c r="AB98" s="187"/>
      <c r="AC98" s="187">
        <f t="shared" si="25"/>
        <v>1393.3649289099526</v>
      </c>
    </row>
    <row r="99" spans="1:41" ht="12.4" customHeight="1" x14ac:dyDescent="0.2">
      <c r="A99" s="85" t="s">
        <v>366</v>
      </c>
      <c r="B99" s="85" t="s">
        <v>367</v>
      </c>
      <c r="C99" s="187">
        <v>279.07278467326904</v>
      </c>
      <c r="D99" s="187">
        <v>329.59272097053702</v>
      </c>
      <c r="E99" s="187">
        <v>375.96966040337895</v>
      </c>
      <c r="F99" s="187">
        <v>397.43251803503898</v>
      </c>
      <c r="G99" s="187">
        <v>394.44772593030098</v>
      </c>
      <c r="H99" s="187">
        <v>416.80657418043597</v>
      </c>
      <c r="I99" s="187">
        <v>391.54204856086199</v>
      </c>
      <c r="J99" s="187">
        <v>373.421228280224</v>
      </c>
      <c r="K99" s="187">
        <v>380</v>
      </c>
      <c r="L99" s="187">
        <v>405.23436224073168</v>
      </c>
      <c r="M99" s="187">
        <v>353.17943179491346</v>
      </c>
      <c r="N99" s="187">
        <v>368.29127217264011</v>
      </c>
      <c r="O99" s="187">
        <v>375.2567994352849</v>
      </c>
      <c r="P99" s="187">
        <v>384.17901040025214</v>
      </c>
      <c r="Q99" s="187">
        <v>405.38338320165144</v>
      </c>
      <c r="R99" s="187">
        <v>415.15973453289001</v>
      </c>
      <c r="S99" s="187">
        <v>404.03934700711596</v>
      </c>
      <c r="T99" s="187">
        <v>403.35366945688145</v>
      </c>
      <c r="U99" s="187">
        <v>410.82164328657319</v>
      </c>
      <c r="V99" s="187">
        <v>426.57026660641662</v>
      </c>
      <c r="W99" s="187">
        <f>+SUM(W86)/SUM(W76:W77)*1000</f>
        <v>453.56125356125352</v>
      </c>
      <c r="X99" s="187"/>
      <c r="Y99" s="187"/>
      <c r="Z99" s="187">
        <f t="shared" ref="Z99:AC99" si="26">+SUM(Z86)/SUM(Z76:Z77)*1000</f>
        <v>471.42180468935032</v>
      </c>
      <c r="AA99" s="187"/>
      <c r="AB99" s="187"/>
      <c r="AC99" s="187">
        <f t="shared" si="26"/>
        <v>466.59482758620692</v>
      </c>
    </row>
    <row r="100" spans="1:41" ht="15" customHeight="1" x14ac:dyDescent="0.2">
      <c r="A100" s="85" t="s">
        <v>368</v>
      </c>
      <c r="B100" s="85" t="s">
        <v>369</v>
      </c>
      <c r="C100" s="187">
        <v>1522</v>
      </c>
      <c r="D100" s="187">
        <v>1011</v>
      </c>
      <c r="E100" s="187">
        <v>1288</v>
      </c>
      <c r="F100" s="187">
        <v>1054</v>
      </c>
      <c r="G100" s="187">
        <v>1072</v>
      </c>
      <c r="H100" s="187">
        <v>1083</v>
      </c>
      <c r="I100" s="187">
        <v>1056</v>
      </c>
      <c r="J100" s="187">
        <v>1095</v>
      </c>
      <c r="K100" s="187">
        <v>1039</v>
      </c>
      <c r="L100" s="187">
        <v>978.14207650273227</v>
      </c>
      <c r="M100" s="187">
        <v>972.34661690668122</v>
      </c>
      <c r="N100" s="187">
        <v>955.84067604472614</v>
      </c>
      <c r="O100" s="187">
        <v>1057.4261829876762</v>
      </c>
      <c r="P100" s="187">
        <v>1066.5621643251714</v>
      </c>
      <c r="Q100" s="187">
        <v>1028.8897148736514</v>
      </c>
      <c r="R100" s="187">
        <v>1129.62156775316</v>
      </c>
      <c r="S100" s="187">
        <v>1167.8700361010831</v>
      </c>
      <c r="T100" s="187">
        <v>1209.9596231493942</v>
      </c>
      <c r="U100" s="187">
        <v>1582.2222222222222</v>
      </c>
      <c r="V100" s="187">
        <v>1773.7226277372263</v>
      </c>
      <c r="W100" s="187">
        <f>+W88/W79*1000</f>
        <v>1704.2483660130717</v>
      </c>
      <c r="X100" s="187"/>
      <c r="Y100" s="187"/>
      <c r="Z100" s="187">
        <f t="shared" ref="Z100:AC100" si="27">+Z88/Z79*1000</f>
        <v>1628.8916562889167</v>
      </c>
      <c r="AA100" s="187"/>
      <c r="AB100" s="187"/>
      <c r="AC100" s="187">
        <f t="shared" si="27"/>
        <v>1393.3649289099526</v>
      </c>
    </row>
    <row r="101" spans="1:41" x14ac:dyDescent="0.2">
      <c r="B101" s="178"/>
      <c r="F101" s="112"/>
      <c r="G101" s="112"/>
      <c r="H101" s="112"/>
      <c r="I101" s="112"/>
      <c r="J101" s="112"/>
      <c r="K101" s="112"/>
      <c r="L101" s="112"/>
      <c r="R101" s="2"/>
      <c r="Y101" s="198"/>
    </row>
    <row r="102" spans="1:41" ht="12.4" customHeight="1" x14ac:dyDescent="0.2">
      <c r="A102" s="82" t="s">
        <v>370</v>
      </c>
      <c r="B102" s="82" t="s">
        <v>371</v>
      </c>
      <c r="C102" s="122"/>
      <c r="D102" s="122"/>
      <c r="E102" s="122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Y102" s="198"/>
      <c r="Z102" s="96"/>
      <c r="AC102" s="96"/>
      <c r="AG102" s="227"/>
      <c r="AH102" s="227"/>
      <c r="AI102" s="227"/>
      <c r="AJ102" s="227"/>
      <c r="AK102" s="227"/>
      <c r="AL102" s="227"/>
      <c r="AM102" s="227"/>
      <c r="AN102" s="227"/>
      <c r="AO102" s="227"/>
    </row>
    <row r="103" spans="1:41" ht="12" thickBot="1" x14ac:dyDescent="0.25">
      <c r="A103" s="121"/>
      <c r="B103" s="174"/>
      <c r="C103" s="80" t="s">
        <v>88</v>
      </c>
      <c r="D103" s="80" t="s">
        <v>92</v>
      </c>
      <c r="E103" s="80" t="s">
        <v>93</v>
      </c>
      <c r="F103" s="80" t="s">
        <v>94</v>
      </c>
      <c r="G103" s="80" t="s">
        <v>95</v>
      </c>
      <c r="H103" s="80" t="s">
        <v>96</v>
      </c>
      <c r="I103" s="80" t="s">
        <v>97</v>
      </c>
      <c r="J103" s="80" t="s">
        <v>98</v>
      </c>
      <c r="K103" s="80" t="s">
        <v>99</v>
      </c>
      <c r="L103" s="80" t="s">
        <v>100</v>
      </c>
      <c r="M103" s="80" t="s">
        <v>101</v>
      </c>
      <c r="N103" s="80" t="s">
        <v>102</v>
      </c>
      <c r="O103" s="80" t="s">
        <v>103</v>
      </c>
      <c r="P103" s="80" t="s">
        <v>104</v>
      </c>
      <c r="Q103" s="80" t="s">
        <v>105</v>
      </c>
      <c r="R103" s="80" t="s">
        <v>106</v>
      </c>
      <c r="S103" s="80" t="s">
        <v>107</v>
      </c>
      <c r="T103" s="80" t="s">
        <v>417</v>
      </c>
      <c r="U103" s="80" t="s">
        <v>456</v>
      </c>
      <c r="V103" s="80" t="s">
        <v>460</v>
      </c>
      <c r="W103" s="80" t="s">
        <v>464</v>
      </c>
      <c r="Y103" s="198"/>
      <c r="Z103" s="80" t="s">
        <v>468</v>
      </c>
      <c r="AC103" s="80" t="s">
        <v>528</v>
      </c>
      <c r="AG103" s="227"/>
      <c r="AH103" s="227"/>
      <c r="AI103" s="227"/>
      <c r="AJ103" s="227"/>
      <c r="AK103" s="227"/>
      <c r="AL103" s="227"/>
      <c r="AM103" s="227"/>
      <c r="AN103" s="227"/>
      <c r="AO103" s="227"/>
    </row>
    <row r="104" spans="1:41" x14ac:dyDescent="0.2">
      <c r="A104" s="84" t="s">
        <v>372</v>
      </c>
      <c r="B104" s="165" t="s">
        <v>373</v>
      </c>
      <c r="C104" s="98">
        <v>908</v>
      </c>
      <c r="D104" s="98">
        <v>1050</v>
      </c>
      <c r="E104" s="98">
        <v>321</v>
      </c>
      <c r="F104" s="98">
        <v>572.53899999999999</v>
      </c>
      <c r="G104" s="98">
        <v>1007</v>
      </c>
      <c r="H104" s="98">
        <v>1864</v>
      </c>
      <c r="I104" s="98">
        <v>508</v>
      </c>
      <c r="J104" s="98">
        <v>1052.5003999999997</v>
      </c>
      <c r="K104" s="98">
        <v>1831.3806399999999</v>
      </c>
      <c r="L104" s="98">
        <v>2798</v>
      </c>
      <c r="M104" s="98">
        <v>908.09598000000017</v>
      </c>
      <c r="N104" s="98">
        <v>1992.5402500000023</v>
      </c>
      <c r="O104" s="98">
        <v>3368.4562600000495</v>
      </c>
      <c r="P104" s="98">
        <v>4879.8123900000537</v>
      </c>
      <c r="Q104" s="98">
        <v>1419.1483400000011</v>
      </c>
      <c r="R104" s="98">
        <v>2590.5131399999987</v>
      </c>
      <c r="S104" s="98">
        <v>4876</v>
      </c>
      <c r="T104" s="98">
        <v>6191.3783700000222</v>
      </c>
      <c r="U104" s="98">
        <v>1410</v>
      </c>
      <c r="V104" s="98">
        <v>2718</v>
      </c>
      <c r="W104" s="98">
        <v>5504</v>
      </c>
      <c r="Z104" s="98">
        <v>8122</v>
      </c>
      <c r="AA104" s="193"/>
      <c r="AB104" s="193"/>
      <c r="AC104" s="98">
        <v>1935</v>
      </c>
      <c r="AG104" s="227"/>
      <c r="AH104" s="227"/>
      <c r="AI104" s="227"/>
      <c r="AJ104" s="227"/>
      <c r="AK104" s="227"/>
      <c r="AL104" s="227"/>
      <c r="AM104" s="227"/>
      <c r="AN104" s="227"/>
      <c r="AO104" s="227"/>
    </row>
    <row r="105" spans="1:41" ht="23.25" thickBot="1" x14ac:dyDescent="0.25">
      <c r="A105" s="87" t="s">
        <v>374</v>
      </c>
      <c r="B105" s="192" t="s">
        <v>375</v>
      </c>
      <c r="C105" s="102">
        <v>865</v>
      </c>
      <c r="D105" s="102">
        <v>997</v>
      </c>
      <c r="E105" s="102">
        <v>286</v>
      </c>
      <c r="F105" s="102">
        <v>581.55499999999995</v>
      </c>
      <c r="G105" s="102">
        <v>943</v>
      </c>
      <c r="H105" s="102">
        <v>1793</v>
      </c>
      <c r="I105" s="102">
        <v>465</v>
      </c>
      <c r="J105" s="102">
        <v>1007.8830599999999</v>
      </c>
      <c r="K105" s="102">
        <v>1825.84555</v>
      </c>
      <c r="L105" s="102">
        <v>2752</v>
      </c>
      <c r="M105" s="102">
        <v>848.56033000000014</v>
      </c>
      <c r="N105" s="102">
        <v>1904.0492000000022</v>
      </c>
      <c r="O105" s="102">
        <v>3078.9538900000489</v>
      </c>
      <c r="P105" s="102">
        <v>4130.123497410892</v>
      </c>
      <c r="Q105" s="102">
        <v>1041.6300200000012</v>
      </c>
      <c r="R105" s="102">
        <v>1929.1857799999984</v>
      </c>
      <c r="S105" s="102">
        <v>3409</v>
      </c>
      <c r="T105" s="102">
        <v>4656.1874500000213</v>
      </c>
      <c r="U105" s="102">
        <v>1138</v>
      </c>
      <c r="V105" s="102">
        <v>2531</v>
      </c>
      <c r="W105" s="102">
        <v>4489</v>
      </c>
      <c r="Z105" s="102">
        <v>6379</v>
      </c>
      <c r="AA105" s="193"/>
      <c r="AB105" s="193"/>
      <c r="AC105" s="102">
        <v>1522</v>
      </c>
      <c r="AG105" s="227"/>
      <c r="AH105" s="227"/>
      <c r="AI105" s="227"/>
      <c r="AJ105" s="227"/>
      <c r="AK105" s="227"/>
      <c r="AL105" s="227"/>
      <c r="AM105" s="227"/>
      <c r="AN105" s="227"/>
      <c r="AO105" s="227"/>
    </row>
    <row r="106" spans="1:41" ht="12.4" customHeight="1" thickBot="1" x14ac:dyDescent="0.25">
      <c r="A106" s="125" t="s">
        <v>376</v>
      </c>
      <c r="B106" s="125" t="s">
        <v>377</v>
      </c>
      <c r="C106" s="126">
        <v>43</v>
      </c>
      <c r="D106" s="126">
        <v>53</v>
      </c>
      <c r="E106" s="126">
        <v>35</v>
      </c>
      <c r="F106" s="126">
        <v>-9.0159999999999627</v>
      </c>
      <c r="G106" s="126">
        <v>64</v>
      </c>
      <c r="H106" s="126">
        <v>71</v>
      </c>
      <c r="I106" s="126">
        <v>43</v>
      </c>
      <c r="J106" s="126">
        <v>44.617339999999786</v>
      </c>
      <c r="K106" s="126">
        <v>6</v>
      </c>
      <c r="L106" s="126">
        <v>45</v>
      </c>
      <c r="M106" s="126">
        <v>60</v>
      </c>
      <c r="N106" s="126">
        <v>88.491050000000087</v>
      </c>
      <c r="O106" s="126">
        <v>289.50237000000061</v>
      </c>
      <c r="P106" s="126">
        <v>749.6888925891617</v>
      </c>
      <c r="Q106" s="126">
        <v>377.5183199999999</v>
      </c>
      <c r="R106" s="126">
        <v>661.32736000000023</v>
      </c>
      <c r="S106" s="126">
        <v>1467</v>
      </c>
      <c r="T106" s="126">
        <v>1535.1909200000009</v>
      </c>
      <c r="U106" s="126">
        <v>271</v>
      </c>
      <c r="V106" s="126">
        <v>187</v>
      </c>
      <c r="W106" s="126">
        <f>+W104-W105</f>
        <v>1015</v>
      </c>
      <c r="X106" s="126">
        <f t="shared" ref="X106:AC106" si="28">+X104-X105</f>
        <v>0</v>
      </c>
      <c r="Y106" s="126">
        <f t="shared" si="28"/>
        <v>0</v>
      </c>
      <c r="Z106" s="126">
        <f t="shared" si="28"/>
        <v>1743</v>
      </c>
      <c r="AA106" s="193"/>
      <c r="AB106" s="193"/>
      <c r="AC106" s="126">
        <f t="shared" si="28"/>
        <v>413</v>
      </c>
      <c r="AD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</row>
    <row r="107" spans="1:41" s="170" customFormat="1" ht="12" thickTop="1" x14ac:dyDescent="0.2">
      <c r="A107" s="172"/>
      <c r="B107" s="172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200"/>
      <c r="O107" s="200"/>
      <c r="U107" s="230"/>
      <c r="V107" s="230"/>
      <c r="W107" s="230"/>
      <c r="Z107" s="230"/>
      <c r="AA107" s="193"/>
      <c r="AB107" s="193"/>
      <c r="AC107" s="230"/>
      <c r="AG107" s="229"/>
      <c r="AH107" s="229"/>
      <c r="AI107" s="229"/>
      <c r="AJ107" s="229"/>
      <c r="AK107" s="229"/>
      <c r="AL107" s="229"/>
      <c r="AM107" s="229"/>
      <c r="AN107" s="229"/>
      <c r="AO107" s="229"/>
    </row>
    <row r="108" spans="1:41" x14ac:dyDescent="0.2">
      <c r="B108" s="89"/>
      <c r="D108" s="94"/>
      <c r="E108" s="94"/>
      <c r="F108" s="112"/>
      <c r="G108" s="164"/>
      <c r="H108" s="112"/>
      <c r="I108" s="112"/>
      <c r="J108" s="112"/>
      <c r="K108" s="112"/>
      <c r="L108" s="112"/>
      <c r="R108" s="2"/>
      <c r="V108" s="193"/>
      <c r="W108" s="193"/>
      <c r="Z108" s="193"/>
      <c r="AA108" s="193"/>
      <c r="AB108" s="193"/>
      <c r="AC108" s="193"/>
      <c r="AG108" s="227"/>
      <c r="AH108" s="227"/>
      <c r="AI108" s="227"/>
      <c r="AJ108" s="227"/>
      <c r="AK108" s="227"/>
      <c r="AL108" s="227"/>
      <c r="AM108" s="227"/>
      <c r="AN108" s="227"/>
      <c r="AO108" s="227"/>
    </row>
    <row r="109" spans="1:41" x14ac:dyDescent="0.2">
      <c r="A109" s="82" t="s">
        <v>220</v>
      </c>
      <c r="B109" s="82" t="s">
        <v>221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Z109" s="96"/>
      <c r="AA109" s="193"/>
      <c r="AB109" s="193"/>
      <c r="AC109" s="96"/>
      <c r="AG109" s="227"/>
      <c r="AH109" s="227"/>
      <c r="AI109" s="227"/>
      <c r="AJ109" s="227"/>
      <c r="AK109" s="227"/>
      <c r="AL109" s="227"/>
      <c r="AM109" s="227"/>
      <c r="AN109" s="227"/>
      <c r="AO109" s="227"/>
    </row>
    <row r="110" spans="1:41" ht="12" thickBot="1" x14ac:dyDescent="0.25">
      <c r="B110" s="86"/>
      <c r="C110" s="80" t="s">
        <v>88</v>
      </c>
      <c r="D110" s="80" t="s">
        <v>92</v>
      </c>
      <c r="E110" s="80" t="s">
        <v>93</v>
      </c>
      <c r="F110" s="80" t="s">
        <v>94</v>
      </c>
      <c r="G110" s="80" t="s">
        <v>95</v>
      </c>
      <c r="H110" s="80" t="s">
        <v>96</v>
      </c>
      <c r="I110" s="80" t="s">
        <v>97</v>
      </c>
      <c r="J110" s="80" t="s">
        <v>98</v>
      </c>
      <c r="K110" s="80" t="s">
        <v>99</v>
      </c>
      <c r="L110" s="80" t="s">
        <v>100</v>
      </c>
      <c r="M110" s="80" t="s">
        <v>101</v>
      </c>
      <c r="N110" s="80" t="s">
        <v>102</v>
      </c>
      <c r="O110" s="80" t="s">
        <v>103</v>
      </c>
      <c r="P110" s="80" t="s">
        <v>104</v>
      </c>
      <c r="Q110" s="80" t="s">
        <v>105</v>
      </c>
      <c r="R110" s="80" t="s">
        <v>106</v>
      </c>
      <c r="S110" s="80" t="s">
        <v>107</v>
      </c>
      <c r="T110" s="80" t="s">
        <v>417</v>
      </c>
      <c r="U110" s="80" t="s">
        <v>456</v>
      </c>
      <c r="V110" s="80" t="s">
        <v>460</v>
      </c>
      <c r="W110" s="80" t="s">
        <v>464</v>
      </c>
      <c r="Z110" s="80" t="s">
        <v>468</v>
      </c>
      <c r="AA110" s="193"/>
      <c r="AB110" s="193"/>
      <c r="AC110" s="80" t="s">
        <v>528</v>
      </c>
      <c r="AD110" s="227"/>
      <c r="AE110" s="227"/>
      <c r="AF110" s="227"/>
      <c r="AG110" s="227"/>
      <c r="AK110" s="198"/>
    </row>
    <row r="111" spans="1:41" ht="12" customHeight="1" x14ac:dyDescent="0.2">
      <c r="A111" s="128" t="s">
        <v>378</v>
      </c>
      <c r="B111" s="76" t="s">
        <v>379</v>
      </c>
      <c r="C111" s="98">
        <v>1026</v>
      </c>
      <c r="D111" s="98">
        <v>1199</v>
      </c>
      <c r="E111" s="98">
        <v>317</v>
      </c>
      <c r="F111" s="98">
        <v>623</v>
      </c>
      <c r="G111" s="98">
        <v>906</v>
      </c>
      <c r="H111" s="98">
        <v>1250</v>
      </c>
      <c r="I111" s="98">
        <v>316</v>
      </c>
      <c r="J111" s="98">
        <v>639</v>
      </c>
      <c r="K111" s="98">
        <v>971</v>
      </c>
      <c r="L111" s="98">
        <v>1372</v>
      </c>
      <c r="M111" s="98">
        <v>394</v>
      </c>
      <c r="N111" s="98">
        <v>793</v>
      </c>
      <c r="O111" s="98">
        <v>877</v>
      </c>
      <c r="P111" s="98">
        <v>1133</v>
      </c>
      <c r="Q111" s="98">
        <v>274.3</v>
      </c>
      <c r="R111" s="98">
        <v>558.29999999999995</v>
      </c>
      <c r="S111" s="98">
        <v>954.24264000000005</v>
      </c>
      <c r="T111" s="98">
        <v>1280.2061999999999</v>
      </c>
      <c r="U111" s="98">
        <v>288.6112</v>
      </c>
      <c r="V111" s="98">
        <v>570</v>
      </c>
      <c r="W111" s="98">
        <v>1036.0299500000001</v>
      </c>
      <c r="Z111" s="98">
        <v>1248</v>
      </c>
      <c r="AA111" s="193"/>
      <c r="AB111" s="193"/>
      <c r="AC111" s="98">
        <v>346</v>
      </c>
      <c r="AD111" s="227"/>
      <c r="AE111" s="227"/>
      <c r="AF111" s="227"/>
      <c r="AG111" s="227"/>
      <c r="AK111" s="198"/>
    </row>
    <row r="112" spans="1:41" ht="13.15" customHeight="1" x14ac:dyDescent="0.2">
      <c r="A112" s="76" t="s">
        <v>380</v>
      </c>
      <c r="B112" s="76" t="s">
        <v>381</v>
      </c>
      <c r="C112" s="98">
        <v>2026.0562232465163</v>
      </c>
      <c r="D112" s="98">
        <v>2235.4029673498053</v>
      </c>
      <c r="E112" s="98">
        <v>457</v>
      </c>
      <c r="F112" s="98">
        <v>1112.9767829519692</v>
      </c>
      <c r="G112" s="98">
        <v>1819</v>
      </c>
      <c r="H112" s="98">
        <v>2613.6333559064069</v>
      </c>
      <c r="I112" s="98">
        <v>457</v>
      </c>
      <c r="J112" s="98">
        <v>1064.7457539595362</v>
      </c>
      <c r="K112" s="98">
        <v>1754.63262435763</v>
      </c>
      <c r="L112" s="98">
        <v>2486</v>
      </c>
      <c r="M112" s="98">
        <v>527.48872214509129</v>
      </c>
      <c r="N112" s="98">
        <v>1087.3349700699162</v>
      </c>
      <c r="O112" s="98">
        <v>1792.5666644458236</v>
      </c>
      <c r="P112" s="98">
        <v>2522.5077743354573</v>
      </c>
      <c r="Q112" s="98">
        <v>541.76141308475781</v>
      </c>
      <c r="R112" s="98">
        <v>1061.5345869959617</v>
      </c>
      <c r="S112" s="98">
        <v>1624.2851609620659</v>
      </c>
      <c r="T112" s="98">
        <v>4145.3169466620093</v>
      </c>
      <c r="U112" s="98">
        <v>604</v>
      </c>
      <c r="V112" s="98">
        <v>1204</v>
      </c>
      <c r="W112" s="98">
        <v>1887.2965723153477</v>
      </c>
      <c r="Z112" s="98">
        <v>2373.5</v>
      </c>
      <c r="AA112" s="193"/>
      <c r="AB112" s="193"/>
      <c r="AC112" s="98">
        <v>615</v>
      </c>
      <c r="AD112" s="227"/>
      <c r="AE112" s="227"/>
      <c r="AF112" s="227"/>
      <c r="AG112" s="227"/>
      <c r="AK112" s="198"/>
    </row>
    <row r="113" spans="1:37" ht="12" customHeight="1" x14ac:dyDescent="0.2">
      <c r="A113" s="76" t="s">
        <v>382</v>
      </c>
      <c r="B113" s="76" t="s">
        <v>383</v>
      </c>
      <c r="C113" s="98">
        <v>1291.9437767534837</v>
      </c>
      <c r="D113" s="98">
        <v>1425.4367273066828</v>
      </c>
      <c r="E113" s="98">
        <v>291</v>
      </c>
      <c r="F113" s="98">
        <v>710.0232170480308</v>
      </c>
      <c r="G113" s="98">
        <v>1161</v>
      </c>
      <c r="H113" s="98">
        <v>1667.3666440935929</v>
      </c>
      <c r="I113" s="98">
        <v>292</v>
      </c>
      <c r="J113" s="98">
        <v>679.25424604046395</v>
      </c>
      <c r="K113" s="98">
        <v>1119.36737564237</v>
      </c>
      <c r="L113" s="98">
        <v>1586</v>
      </c>
      <c r="M113" s="98">
        <v>336.51127785490871</v>
      </c>
      <c r="N113" s="98">
        <v>693.66502993008385</v>
      </c>
      <c r="O113" s="98">
        <v>1143.5673855541766</v>
      </c>
      <c r="P113" s="98">
        <v>1609.233105664543</v>
      </c>
      <c r="Q113" s="98">
        <v>345.61653691524231</v>
      </c>
      <c r="R113" s="98">
        <v>677.20568300403818</v>
      </c>
      <c r="S113" s="98">
        <v>1036.212249037934</v>
      </c>
      <c r="T113" s="98">
        <v>2610.0053799335437</v>
      </c>
      <c r="U113" s="98">
        <v>378.35623434275021</v>
      </c>
      <c r="V113" s="98">
        <v>754</v>
      </c>
      <c r="W113" s="98">
        <v>1183.5554811846364</v>
      </c>
      <c r="Z113" s="98">
        <v>1487</v>
      </c>
      <c r="AA113" s="193"/>
      <c r="AB113" s="193"/>
      <c r="AC113" s="98">
        <v>386</v>
      </c>
      <c r="AD113" s="227"/>
      <c r="AE113" s="227"/>
      <c r="AF113" s="227"/>
      <c r="AG113" s="227"/>
      <c r="AK113" s="198"/>
    </row>
    <row r="114" spans="1:37" ht="22.5" x14ac:dyDescent="0.2">
      <c r="A114" s="76" t="s">
        <v>384</v>
      </c>
      <c r="B114" s="76" t="s">
        <v>385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>
        <v>0</v>
      </c>
      <c r="O114" s="98">
        <v>300</v>
      </c>
      <c r="P114" s="98">
        <v>681.25911999999994</v>
      </c>
      <c r="Q114" s="98">
        <v>187.32205000000005</v>
      </c>
      <c r="R114" s="98">
        <v>391.03072999999995</v>
      </c>
      <c r="S114" s="98">
        <v>875.53295000000003</v>
      </c>
      <c r="T114" s="98">
        <v>1330.2992800000004</v>
      </c>
      <c r="U114" s="98">
        <v>285</v>
      </c>
      <c r="V114" s="98">
        <v>467</v>
      </c>
      <c r="W114" s="98">
        <v>787.55234999999993</v>
      </c>
      <c r="Z114" s="98">
        <v>1506</v>
      </c>
      <c r="AA114" s="193"/>
      <c r="AB114" s="193"/>
      <c r="AC114" s="98">
        <v>568</v>
      </c>
      <c r="AD114" s="227"/>
      <c r="AE114" s="227"/>
      <c r="AF114" s="227"/>
      <c r="AG114" s="227"/>
      <c r="AK114" s="198"/>
    </row>
    <row r="115" spans="1:37" ht="12" customHeight="1" thickBot="1" x14ac:dyDescent="0.25">
      <c r="A115" s="129" t="s">
        <v>386</v>
      </c>
      <c r="B115" s="129" t="s">
        <v>387</v>
      </c>
      <c r="C115" s="102">
        <v>2671</v>
      </c>
      <c r="D115" s="102">
        <v>3725</v>
      </c>
      <c r="E115" s="102">
        <v>-232</v>
      </c>
      <c r="F115" s="102">
        <v>765.2735267624339</v>
      </c>
      <c r="G115" s="102">
        <v>1736</v>
      </c>
      <c r="H115" s="102">
        <v>4823</v>
      </c>
      <c r="I115" s="102">
        <v>936</v>
      </c>
      <c r="J115" s="102">
        <v>2030</v>
      </c>
      <c r="K115" s="102">
        <v>2986</v>
      </c>
      <c r="L115" s="102">
        <v>4138</v>
      </c>
      <c r="M115" s="102">
        <v>988</v>
      </c>
      <c r="N115" s="102">
        <v>2017</v>
      </c>
      <c r="O115" s="102">
        <v>3149</v>
      </c>
      <c r="P115" s="102">
        <v>4281</v>
      </c>
      <c r="Q115" s="102">
        <v>1177</v>
      </c>
      <c r="R115" s="102">
        <v>2457.9290000000001</v>
      </c>
      <c r="S115" s="102">
        <v>3727.7269999999999</v>
      </c>
      <c r="T115" s="102">
        <v>4995.1721934044481</v>
      </c>
      <c r="U115" s="102">
        <v>1383.0325656572497</v>
      </c>
      <c r="V115" s="102">
        <v>2783</v>
      </c>
      <c r="W115" s="102">
        <v>4357.5349699999997</v>
      </c>
      <c r="Z115" s="102">
        <v>6150.5</v>
      </c>
      <c r="AA115" s="193"/>
      <c r="AB115" s="193"/>
      <c r="AC115" s="102">
        <v>1538</v>
      </c>
      <c r="AD115" s="227"/>
      <c r="AE115" s="227"/>
      <c r="AF115" s="227"/>
      <c r="AG115" s="227"/>
      <c r="AK115" s="198"/>
    </row>
    <row r="116" spans="1:37" ht="12" thickBot="1" x14ac:dyDescent="0.25">
      <c r="A116" s="130" t="s">
        <v>388</v>
      </c>
      <c r="B116" s="130" t="s">
        <v>389</v>
      </c>
      <c r="C116" s="126">
        <v>7014</v>
      </c>
      <c r="D116" s="126">
        <v>8584.8396946564881</v>
      </c>
      <c r="E116" s="126">
        <v>833</v>
      </c>
      <c r="F116" s="126">
        <v>3211.2735267624339</v>
      </c>
      <c r="G116" s="126">
        <v>5622</v>
      </c>
      <c r="H116" s="126">
        <v>10354</v>
      </c>
      <c r="I116" s="126">
        <v>2001</v>
      </c>
      <c r="J116" s="126">
        <v>4413</v>
      </c>
      <c r="K116" s="126">
        <v>6831</v>
      </c>
      <c r="L116" s="126">
        <v>9582</v>
      </c>
      <c r="M116" s="126">
        <v>2246</v>
      </c>
      <c r="N116" s="126">
        <v>4591</v>
      </c>
      <c r="O116" s="126">
        <v>7262</v>
      </c>
      <c r="P116" s="126">
        <v>10227</v>
      </c>
      <c r="Q116" s="126">
        <v>2526</v>
      </c>
      <c r="R116" s="126">
        <v>5146</v>
      </c>
      <c r="S116" s="126">
        <v>8218</v>
      </c>
      <c r="T116" s="126">
        <v>14361</v>
      </c>
      <c r="U116" s="126">
        <v>2939</v>
      </c>
      <c r="V116" s="126">
        <v>5778</v>
      </c>
      <c r="W116" s="126">
        <f>+SUM(W111:W115)</f>
        <v>9251.9693234999831</v>
      </c>
      <c r="X116" s="126">
        <f t="shared" ref="X116:AC116" si="29">+SUM(X111:X115)</f>
        <v>0</v>
      </c>
      <c r="Y116" s="126">
        <f t="shared" si="29"/>
        <v>0</v>
      </c>
      <c r="Z116" s="126">
        <f t="shared" si="29"/>
        <v>12765</v>
      </c>
      <c r="AA116" s="193"/>
      <c r="AB116" s="193"/>
      <c r="AC116" s="126">
        <f t="shared" si="29"/>
        <v>3453</v>
      </c>
      <c r="AD116" s="227">
        <f>+AC116-OPEX!AE23</f>
        <v>0</v>
      </c>
      <c r="AE116" s="227"/>
      <c r="AF116" s="227"/>
      <c r="AG116" s="227"/>
      <c r="AK116" s="198"/>
    </row>
    <row r="117" spans="1:37" s="171" customFormat="1" ht="12" thickTop="1" x14ac:dyDescent="0.2">
      <c r="A117" s="167"/>
      <c r="B117" s="167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Z117" s="98"/>
      <c r="AA117" s="193"/>
      <c r="AB117" s="193"/>
      <c r="AC117" s="98"/>
      <c r="AD117" s="228"/>
      <c r="AE117" s="228"/>
      <c r="AF117" s="228"/>
      <c r="AG117" s="228"/>
    </row>
    <row r="118" spans="1:37" x14ac:dyDescent="0.2">
      <c r="B118" s="179"/>
      <c r="C118" s="67"/>
      <c r="D118" s="67"/>
      <c r="E118" s="67"/>
      <c r="F118" s="127"/>
      <c r="G118" s="127"/>
      <c r="H118" s="127"/>
      <c r="I118" s="127"/>
      <c r="J118" s="127"/>
      <c r="K118" s="127"/>
      <c r="L118" s="127"/>
      <c r="R118" s="2"/>
      <c r="AB118" s="227"/>
      <c r="AD118" s="227"/>
      <c r="AE118" s="227"/>
      <c r="AF118" s="227"/>
      <c r="AG118" s="227"/>
    </row>
    <row r="119" spans="1:37" x14ac:dyDescent="0.2">
      <c r="A119" s="82" t="s">
        <v>390</v>
      </c>
      <c r="B119" s="82" t="s">
        <v>391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Z119" s="82"/>
      <c r="AC119" s="82"/>
    </row>
    <row r="120" spans="1:37" ht="12" thickBot="1" x14ac:dyDescent="0.25">
      <c r="A120" s="121"/>
      <c r="B120" s="86"/>
      <c r="C120" s="80" t="s">
        <v>88</v>
      </c>
      <c r="D120" s="80" t="s">
        <v>92</v>
      </c>
      <c r="E120" s="80" t="s">
        <v>93</v>
      </c>
      <c r="F120" s="80" t="s">
        <v>94</v>
      </c>
      <c r="G120" s="80" t="s">
        <v>95</v>
      </c>
      <c r="H120" s="80" t="s">
        <v>96</v>
      </c>
      <c r="I120" s="80" t="s">
        <v>97</v>
      </c>
      <c r="J120" s="80" t="s">
        <v>98</v>
      </c>
      <c r="K120" s="80" t="s">
        <v>99</v>
      </c>
      <c r="L120" s="80" t="s">
        <v>100</v>
      </c>
      <c r="M120" s="80" t="s">
        <v>101</v>
      </c>
      <c r="N120" s="80" t="s">
        <v>102</v>
      </c>
      <c r="O120" s="80" t="s">
        <v>103</v>
      </c>
      <c r="P120" s="80" t="s">
        <v>104</v>
      </c>
      <c r="Q120" s="80" t="s">
        <v>105</v>
      </c>
      <c r="R120" s="80" t="s">
        <v>106</v>
      </c>
      <c r="S120" s="80" t="s">
        <v>107</v>
      </c>
      <c r="T120" s="80" t="s">
        <v>417</v>
      </c>
      <c r="U120" s="80" t="s">
        <v>456</v>
      </c>
      <c r="V120" s="80" t="s">
        <v>460</v>
      </c>
      <c r="W120" s="80" t="s">
        <v>464</v>
      </c>
      <c r="X120" s="2" t="s">
        <v>466</v>
      </c>
      <c r="Z120" s="80" t="s">
        <v>468</v>
      </c>
      <c r="AA120" s="2" t="s">
        <v>525</v>
      </c>
      <c r="AC120" s="80" t="s">
        <v>528</v>
      </c>
      <c r="AD120" s="2" t="s">
        <v>525</v>
      </c>
    </row>
    <row r="121" spans="1:37" x14ac:dyDescent="0.2">
      <c r="A121" s="133" t="s">
        <v>392</v>
      </c>
      <c r="B121" s="133" t="s">
        <v>393</v>
      </c>
      <c r="C121" s="131">
        <v>39630</v>
      </c>
      <c r="D121" s="131">
        <v>48784</v>
      </c>
      <c r="E121" s="131">
        <v>11492</v>
      </c>
      <c r="F121" s="131">
        <v>25009.237121423856</v>
      </c>
      <c r="G121" s="131">
        <v>42162</v>
      </c>
      <c r="H121" s="131">
        <v>54749</v>
      </c>
      <c r="I121" s="131">
        <v>14886</v>
      </c>
      <c r="J121" s="131">
        <v>28841.252119800756</v>
      </c>
      <c r="K121" s="131">
        <v>47053.940330000019</v>
      </c>
      <c r="L121" s="131">
        <v>71134</v>
      </c>
      <c r="M121" s="131">
        <v>17037.557365900004</v>
      </c>
      <c r="N121" s="131">
        <v>34696.649740000008</v>
      </c>
      <c r="O121" s="131">
        <v>62379.059270713697</v>
      </c>
      <c r="P121" s="131">
        <v>83073.001720000058</v>
      </c>
      <c r="Q121" s="131">
        <v>19483</v>
      </c>
      <c r="R121" s="131">
        <v>33128.103670000004</v>
      </c>
      <c r="S121" s="131">
        <v>54902.890670000001</v>
      </c>
      <c r="T121" s="131">
        <v>71720.592930000028</v>
      </c>
      <c r="U121" s="131">
        <v>17561</v>
      </c>
      <c r="V121" s="131">
        <v>33995</v>
      </c>
      <c r="W121" s="131">
        <f>+W8+W14+W30+W80+W104</f>
        <v>57706</v>
      </c>
      <c r="X121" s="198">
        <f>+PL!AC2</f>
        <v>57706</v>
      </c>
      <c r="Y121" s="193">
        <f>+W121-X121</f>
        <v>0</v>
      </c>
      <c r="Z121" s="131">
        <f>+Z8+Z14+Z30+Z80+Z104</f>
        <v>80088</v>
      </c>
      <c r="AA121" s="231">
        <f>+PL!AD2</f>
        <v>80088</v>
      </c>
      <c r="AB121" s="231">
        <f>+Z121-AA121</f>
        <v>0</v>
      </c>
      <c r="AC121" s="131">
        <f>+AC8+AC14+AC30+AC80+AC104</f>
        <v>21700</v>
      </c>
      <c r="AD121" s="231">
        <f>+PL!AE2</f>
        <v>21700</v>
      </c>
      <c r="AE121" s="231">
        <f>+AC121-AD121</f>
        <v>0</v>
      </c>
    </row>
    <row r="122" spans="1:37" x14ac:dyDescent="0.2">
      <c r="A122" s="133" t="s">
        <v>394</v>
      </c>
      <c r="B122" s="133" t="s">
        <v>395</v>
      </c>
      <c r="C122" s="131">
        <v>-27985</v>
      </c>
      <c r="D122" s="131">
        <v>-38012</v>
      </c>
      <c r="E122" s="131">
        <v>-9394</v>
      </c>
      <c r="F122" s="131">
        <v>-19774.658594999997</v>
      </c>
      <c r="G122" s="131">
        <v>-35074</v>
      </c>
      <c r="H122" s="131">
        <v>-45824</v>
      </c>
      <c r="I122" s="131">
        <v>-12516</v>
      </c>
      <c r="J122" s="131">
        <v>-24316</v>
      </c>
      <c r="K122" s="131">
        <v>-40619</v>
      </c>
      <c r="L122" s="131">
        <v>-64369</v>
      </c>
      <c r="M122" s="131">
        <v>-13875</v>
      </c>
      <c r="N122" s="131">
        <v>-29430</v>
      </c>
      <c r="O122" s="131">
        <v>-54681</v>
      </c>
      <c r="P122" s="131">
        <v>-72475</v>
      </c>
      <c r="Q122" s="131">
        <v>-16019</v>
      </c>
      <c r="R122" s="131">
        <v>-27329</v>
      </c>
      <c r="S122" s="131">
        <v>-47354</v>
      </c>
      <c r="T122" s="131">
        <v>-61841</v>
      </c>
      <c r="U122" s="131" t="s">
        <v>457</v>
      </c>
      <c r="V122" s="131">
        <v>-27754</v>
      </c>
      <c r="W122" s="131">
        <f>-(W11+W15+W31+W85+W105+W32-W33-W68-W90)</f>
        <v>-48659</v>
      </c>
      <c r="X122" s="131">
        <f t="shared" ref="X122:Y122" si="30">-(X11+X15+X31+X85+X105+X32-X33-X68-X90)</f>
        <v>0</v>
      </c>
      <c r="Y122" s="131">
        <f t="shared" si="30"/>
        <v>0</v>
      </c>
      <c r="Z122" s="131">
        <f>-(67519)</f>
        <v>-67519</v>
      </c>
      <c r="AA122" s="231">
        <f>PL!AD3</f>
        <v>-67519</v>
      </c>
      <c r="AB122" s="231">
        <f>+Z122-AA122</f>
        <v>0</v>
      </c>
      <c r="AC122" s="131">
        <f>-(AC11+AC15+AC31+AC85+AC105+AC32-AC33-AC68-AC90)</f>
        <v>-18562</v>
      </c>
      <c r="AD122" s="231">
        <f>PL!AE3</f>
        <v>-18562</v>
      </c>
      <c r="AE122" s="231">
        <f>+AC122-AD122</f>
        <v>0</v>
      </c>
    </row>
    <row r="123" spans="1:37" ht="34.5" thickBot="1" x14ac:dyDescent="0.25">
      <c r="A123" s="134" t="s">
        <v>396</v>
      </c>
      <c r="B123" s="134" t="s">
        <v>397</v>
      </c>
      <c r="C123" s="102">
        <v>-869</v>
      </c>
      <c r="D123" s="102">
        <v>4159</v>
      </c>
      <c r="E123" s="102">
        <v>-423</v>
      </c>
      <c r="F123" s="102">
        <v>-944.0081214017664</v>
      </c>
      <c r="G123" s="102">
        <v>-5334</v>
      </c>
      <c r="H123" s="102">
        <v>-5262</v>
      </c>
      <c r="I123" s="102">
        <v>576</v>
      </c>
      <c r="J123" s="102">
        <v>1801.6808657398142</v>
      </c>
      <c r="K123" s="102">
        <v>1564.4179999999978</v>
      </c>
      <c r="L123" s="102">
        <v>3082</v>
      </c>
      <c r="M123" s="102">
        <v>572.13075454244245</v>
      </c>
      <c r="N123" s="102">
        <v>3318.7519127191372</v>
      </c>
      <c r="O123" s="102">
        <v>4179.0538423572598</v>
      </c>
      <c r="P123" s="102">
        <v>5175.4948002329384</v>
      </c>
      <c r="Q123" s="102">
        <v>1043</v>
      </c>
      <c r="R123" s="102">
        <v>2696.9718458128846</v>
      </c>
      <c r="S123" s="102">
        <v>-5850.188234549164</v>
      </c>
      <c r="T123" s="102">
        <v>-5927.5801221376405</v>
      </c>
      <c r="U123" s="102">
        <v>2855</v>
      </c>
      <c r="V123" s="102">
        <v>6193</v>
      </c>
      <c r="W123" s="102">
        <f>+W62+W89</f>
        <v>4090</v>
      </c>
      <c r="X123" s="198">
        <f>+PL!AC4</f>
        <v>4090</v>
      </c>
      <c r="Y123" s="193">
        <f>+W123-X123</f>
        <v>0</v>
      </c>
      <c r="Z123" s="102">
        <f>+Z62+Z89</f>
        <v>2701</v>
      </c>
      <c r="AA123" s="231">
        <f>+PL!AD4</f>
        <v>2701</v>
      </c>
      <c r="AB123" s="231">
        <f t="shared" ref="AB123:AB135" si="31">+Z123-AA123</f>
        <v>0</v>
      </c>
      <c r="AC123" s="102">
        <f>+AC62+AC89</f>
        <v>-690.93706168681229</v>
      </c>
      <c r="AD123" s="231">
        <f>+PL!AE4</f>
        <v>-691</v>
      </c>
      <c r="AE123" s="231">
        <f t="shared" ref="AE123:AE126" si="32">+AC123-AD123</f>
        <v>6.2938313187714812E-2</v>
      </c>
    </row>
    <row r="124" spans="1:37" ht="13.15" customHeight="1" thickBot="1" x14ac:dyDescent="0.25">
      <c r="A124" s="135" t="s">
        <v>398</v>
      </c>
      <c r="B124" s="135" t="s">
        <v>399</v>
      </c>
      <c r="C124" s="132">
        <v>10777</v>
      </c>
      <c r="D124" s="132">
        <v>14931</v>
      </c>
      <c r="E124" s="132">
        <v>1675</v>
      </c>
      <c r="F124" s="132">
        <v>4290.570405022092</v>
      </c>
      <c r="G124" s="132">
        <v>1754</v>
      </c>
      <c r="H124" s="132">
        <v>3663</v>
      </c>
      <c r="I124" s="132">
        <v>2946</v>
      </c>
      <c r="J124" s="132">
        <v>6326.9329855405704</v>
      </c>
      <c r="K124" s="132">
        <v>8000.3583300000173</v>
      </c>
      <c r="L124" s="132">
        <v>9847</v>
      </c>
      <c r="M124" s="132">
        <v>3734.6881204424462</v>
      </c>
      <c r="N124" s="132">
        <v>8585.4016527191452</v>
      </c>
      <c r="O124" s="132">
        <v>11877.113113071</v>
      </c>
      <c r="P124" s="132">
        <v>15773.496520232997</v>
      </c>
      <c r="Q124" s="132">
        <v>4507</v>
      </c>
      <c r="R124" s="132">
        <v>8496.0755158128886</v>
      </c>
      <c r="S124" s="132">
        <v>1698.7024354508367</v>
      </c>
      <c r="T124" s="132">
        <v>3952.0128078623875</v>
      </c>
      <c r="U124" s="132">
        <v>5652</v>
      </c>
      <c r="V124" s="132">
        <v>12434</v>
      </c>
      <c r="W124" s="132">
        <f>+SUM(W121:W123)</f>
        <v>13137</v>
      </c>
      <c r="X124" s="198">
        <f>+PL!AC6</f>
        <v>13137</v>
      </c>
      <c r="Y124" s="193">
        <f>+W124-X124</f>
        <v>0</v>
      </c>
      <c r="Z124" s="132">
        <f>+SUM(Z121:Z123)</f>
        <v>15270</v>
      </c>
      <c r="AA124" s="231">
        <f>+PL!AD6</f>
        <v>15270</v>
      </c>
      <c r="AB124" s="231">
        <f t="shared" si="31"/>
        <v>0</v>
      </c>
      <c r="AC124" s="132">
        <f>+SUM(AC121:AC123)</f>
        <v>2447.0629383131877</v>
      </c>
      <c r="AD124" s="231">
        <f>+PL!AE6</f>
        <v>2447</v>
      </c>
      <c r="AE124" s="231">
        <f t="shared" si="32"/>
        <v>6.2938313187714812E-2</v>
      </c>
    </row>
    <row r="125" spans="1:37" x14ac:dyDescent="0.2">
      <c r="A125" s="12"/>
      <c r="B125" s="133"/>
      <c r="C125" s="114"/>
      <c r="D125" s="114"/>
      <c r="E125" s="114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98"/>
      <c r="Y125" s="193">
        <f t="shared" ref="Y125:Y135" si="33">+W125-X125</f>
        <v>0</v>
      </c>
      <c r="Z125" s="113"/>
      <c r="AA125" s="231"/>
      <c r="AB125" s="231">
        <f t="shared" si="31"/>
        <v>0</v>
      </c>
      <c r="AC125" s="113"/>
      <c r="AD125" s="231"/>
      <c r="AE125" s="231">
        <f t="shared" si="32"/>
        <v>0</v>
      </c>
    </row>
    <row r="126" spans="1:37" x14ac:dyDescent="0.2">
      <c r="A126" s="72" t="s">
        <v>400</v>
      </c>
      <c r="B126" s="72" t="s">
        <v>401</v>
      </c>
      <c r="C126" s="118">
        <v>-7013</v>
      </c>
      <c r="D126" s="118">
        <v>-8584.8396946564881</v>
      </c>
      <c r="E126" s="118">
        <v>-833</v>
      </c>
      <c r="F126" s="118">
        <v>-3211.2735267624339</v>
      </c>
      <c r="G126" s="118">
        <v>-5622</v>
      </c>
      <c r="H126" s="118">
        <v>-10354</v>
      </c>
      <c r="I126" s="118">
        <v>-2001</v>
      </c>
      <c r="J126" s="118">
        <v>-4413</v>
      </c>
      <c r="K126" s="118">
        <v>-6831</v>
      </c>
      <c r="L126" s="118">
        <v>-9582</v>
      </c>
      <c r="M126" s="118">
        <v>-2246</v>
      </c>
      <c r="N126" s="118">
        <v>-4591</v>
      </c>
      <c r="O126" s="118">
        <v>-7262</v>
      </c>
      <c r="P126" s="118">
        <v>-10227</v>
      </c>
      <c r="Q126" s="118">
        <v>-2526</v>
      </c>
      <c r="R126" s="118">
        <v>-5146</v>
      </c>
      <c r="S126" s="118">
        <v>-8218</v>
      </c>
      <c r="T126" s="118">
        <v>-14361</v>
      </c>
      <c r="U126" s="118">
        <v>-2939</v>
      </c>
      <c r="V126" s="118">
        <v>-5778</v>
      </c>
      <c r="W126" s="118">
        <f>-W116</f>
        <v>-9251.9693234999831</v>
      </c>
      <c r="X126" s="198">
        <f>+PL!AC9</f>
        <v>-9252</v>
      </c>
      <c r="Y126" s="193">
        <f t="shared" si="33"/>
        <v>3.0676500016852515E-2</v>
      </c>
      <c r="Z126" s="118">
        <f>-Z116</f>
        <v>-12765</v>
      </c>
      <c r="AA126" s="231">
        <f>+PL!AD9+PL!AD8</f>
        <v>-12765</v>
      </c>
      <c r="AB126" s="231">
        <f t="shared" si="31"/>
        <v>0</v>
      </c>
      <c r="AC126" s="118">
        <f>-AC116</f>
        <v>-3453</v>
      </c>
      <c r="AD126" s="231">
        <f>+PL!AE9+PL!AE8</f>
        <v>-3453</v>
      </c>
      <c r="AE126" s="231">
        <f t="shared" si="32"/>
        <v>0</v>
      </c>
    </row>
    <row r="127" spans="1:37" ht="22.5" x14ac:dyDescent="0.2">
      <c r="A127" s="72" t="s">
        <v>526</v>
      </c>
      <c r="B127" s="72" t="s">
        <v>527</v>
      </c>
      <c r="C127" s="243" t="s">
        <v>112</v>
      </c>
      <c r="D127" s="243" t="s">
        <v>112</v>
      </c>
      <c r="E127" s="243" t="s">
        <v>112</v>
      </c>
      <c r="F127" s="243" t="s">
        <v>112</v>
      </c>
      <c r="G127" s="243" t="s">
        <v>112</v>
      </c>
      <c r="H127" s="243" t="s">
        <v>112</v>
      </c>
      <c r="I127" s="243" t="s">
        <v>112</v>
      </c>
      <c r="J127" s="243" t="s">
        <v>112</v>
      </c>
      <c r="K127" s="243" t="s">
        <v>112</v>
      </c>
      <c r="L127" s="243" t="s">
        <v>112</v>
      </c>
      <c r="M127" s="243" t="s">
        <v>112</v>
      </c>
      <c r="N127" s="243" t="s">
        <v>112</v>
      </c>
      <c r="O127" s="243" t="s">
        <v>112</v>
      </c>
      <c r="P127" s="243" t="s">
        <v>112</v>
      </c>
      <c r="Q127" s="243" t="s">
        <v>112</v>
      </c>
      <c r="R127" s="243" t="s">
        <v>112</v>
      </c>
      <c r="S127" s="243" t="s">
        <v>112</v>
      </c>
      <c r="T127" s="243" t="s">
        <v>112</v>
      </c>
      <c r="U127" s="243" t="s">
        <v>112</v>
      </c>
      <c r="V127" s="243" t="s">
        <v>112</v>
      </c>
      <c r="W127" s="243" t="s">
        <v>112</v>
      </c>
      <c r="X127" s="198"/>
      <c r="Y127" s="193"/>
      <c r="Z127" s="118">
        <v>-202</v>
      </c>
      <c r="AA127" s="231"/>
      <c r="AB127" s="231"/>
      <c r="AC127" s="118"/>
      <c r="AD127" s="231"/>
      <c r="AE127" s="231"/>
    </row>
    <row r="128" spans="1:37" ht="12" thickBot="1" x14ac:dyDescent="0.25">
      <c r="A128" s="134" t="s">
        <v>402</v>
      </c>
      <c r="B128" s="134" t="s">
        <v>403</v>
      </c>
      <c r="C128" s="102">
        <v>127</v>
      </c>
      <c r="D128" s="102">
        <v>351</v>
      </c>
      <c r="E128" s="102">
        <v>147</v>
      </c>
      <c r="F128" s="102">
        <v>372</v>
      </c>
      <c r="G128" s="102">
        <v>673</v>
      </c>
      <c r="H128" s="102">
        <v>2753</v>
      </c>
      <c r="I128" s="102">
        <v>176</v>
      </c>
      <c r="J128" s="102">
        <v>386</v>
      </c>
      <c r="K128" s="102">
        <v>533</v>
      </c>
      <c r="L128" s="102">
        <v>744</v>
      </c>
      <c r="M128" s="102">
        <v>126</v>
      </c>
      <c r="N128" s="102">
        <v>228</v>
      </c>
      <c r="O128" s="102">
        <v>353</v>
      </c>
      <c r="P128" s="102">
        <v>1350</v>
      </c>
      <c r="Q128" s="102">
        <v>121</v>
      </c>
      <c r="R128" s="102">
        <v>270</v>
      </c>
      <c r="S128" s="102">
        <v>482</v>
      </c>
      <c r="T128" s="102">
        <v>590</v>
      </c>
      <c r="U128" s="102">
        <v>173</v>
      </c>
      <c r="V128" s="102">
        <v>413</v>
      </c>
      <c r="W128" s="102">
        <f>+PL!AC12</f>
        <v>758</v>
      </c>
      <c r="X128" s="198">
        <f>+PL!AC12</f>
        <v>758</v>
      </c>
      <c r="Y128" s="193">
        <f t="shared" si="33"/>
        <v>0</v>
      </c>
      <c r="Z128" s="102">
        <f>+PL!AD12</f>
        <v>796</v>
      </c>
      <c r="AA128" s="231">
        <f>+PL!AD12</f>
        <v>796</v>
      </c>
      <c r="AB128" s="231">
        <f t="shared" si="31"/>
        <v>0</v>
      </c>
      <c r="AC128" s="102">
        <f>+PL!AE12</f>
        <v>110</v>
      </c>
      <c r="AD128" s="231">
        <f>+PL!AE12</f>
        <v>110</v>
      </c>
      <c r="AE128" s="231">
        <f t="shared" ref="AE128:AE135" si="34">+AC128-AD128</f>
        <v>0</v>
      </c>
    </row>
    <row r="129" spans="1:31" ht="12" thickBot="1" x14ac:dyDescent="0.25">
      <c r="A129" s="135" t="s">
        <v>404</v>
      </c>
      <c r="B129" s="135" t="s">
        <v>405</v>
      </c>
      <c r="C129" s="132">
        <v>3891</v>
      </c>
      <c r="D129" s="132">
        <v>6697.1603053435119</v>
      </c>
      <c r="E129" s="132">
        <v>989</v>
      </c>
      <c r="F129" s="132">
        <v>1451.2968782596581</v>
      </c>
      <c r="G129" s="132">
        <v>-3195</v>
      </c>
      <c r="H129" s="132">
        <v>-3938</v>
      </c>
      <c r="I129" s="132">
        <v>1121</v>
      </c>
      <c r="J129" s="132">
        <v>2299.9329855405704</v>
      </c>
      <c r="K129" s="132">
        <v>1702</v>
      </c>
      <c r="L129" s="132">
        <v>1009</v>
      </c>
      <c r="M129" s="132">
        <v>1614.6881204424462</v>
      </c>
      <c r="N129" s="132">
        <v>4222.4016527191452</v>
      </c>
      <c r="O129" s="132">
        <v>4968.11311307095</v>
      </c>
      <c r="P129" s="132">
        <v>6896.4965202329968</v>
      </c>
      <c r="Q129" s="132">
        <v>2102</v>
      </c>
      <c r="R129" s="132">
        <v>3620.0755158128886</v>
      </c>
      <c r="S129" s="132">
        <v>-6037.2975645491633</v>
      </c>
      <c r="T129" s="132">
        <v>-9818.9871921376125</v>
      </c>
      <c r="U129" s="132">
        <v>2886</v>
      </c>
      <c r="V129" s="132">
        <v>7069</v>
      </c>
      <c r="W129" s="132">
        <f>+SUM(W124:W128)</f>
        <v>4643.0306765000169</v>
      </c>
      <c r="X129" s="198">
        <f>+PL!AC14</f>
        <v>4643</v>
      </c>
      <c r="Y129" s="193">
        <f t="shared" si="33"/>
        <v>3.0676500016852515E-2</v>
      </c>
      <c r="Z129" s="132">
        <f>+SUM(Z124:Z128)</f>
        <v>3099</v>
      </c>
      <c r="AA129" s="231">
        <f>+PL!AD14</f>
        <v>3099</v>
      </c>
      <c r="AB129" s="231">
        <f t="shared" si="31"/>
        <v>0</v>
      </c>
      <c r="AC129" s="132">
        <f>+SUM(AC124:AC128)</f>
        <v>-895.93706168681229</v>
      </c>
      <c r="AD129" s="231">
        <f>+PL!AE14</f>
        <v>-896</v>
      </c>
      <c r="AE129" s="231">
        <f t="shared" si="34"/>
        <v>6.2938313187714812E-2</v>
      </c>
    </row>
    <row r="130" spans="1:31" x14ac:dyDescent="0.2">
      <c r="A130" s="136" t="s">
        <v>406</v>
      </c>
      <c r="B130" s="136" t="s">
        <v>407</v>
      </c>
      <c r="C130" s="118">
        <v>-2098</v>
      </c>
      <c r="D130" s="118">
        <v>-1904</v>
      </c>
      <c r="E130" s="118">
        <v>-364</v>
      </c>
      <c r="F130" s="118">
        <v>-966</v>
      </c>
      <c r="G130" s="118">
        <v>-1685</v>
      </c>
      <c r="H130" s="118">
        <v>-2295</v>
      </c>
      <c r="I130" s="118">
        <v>-955</v>
      </c>
      <c r="J130" s="118">
        <v>-1959</v>
      </c>
      <c r="K130" s="118">
        <v>-2981</v>
      </c>
      <c r="L130" s="118">
        <v>-5000</v>
      </c>
      <c r="M130" s="118">
        <v>-1439</v>
      </c>
      <c r="N130" s="118">
        <v>-2922</v>
      </c>
      <c r="O130" s="118">
        <v>-4530</v>
      </c>
      <c r="P130" s="118">
        <v>-5547</v>
      </c>
      <c r="Q130" s="118">
        <v>-1435</v>
      </c>
      <c r="R130" s="118">
        <v>-2873</v>
      </c>
      <c r="S130" s="118">
        <v>-4396</v>
      </c>
      <c r="T130" s="118">
        <v>-6459</v>
      </c>
      <c r="U130" s="118">
        <v>-1679</v>
      </c>
      <c r="V130" s="118">
        <v>-3418</v>
      </c>
      <c r="W130" s="118">
        <f>+PL!$AC$16</f>
        <v>-5267</v>
      </c>
      <c r="X130" s="2">
        <f>+PL!AC16</f>
        <v>-5267</v>
      </c>
      <c r="Y130" s="193">
        <f t="shared" si="33"/>
        <v>0</v>
      </c>
      <c r="Z130" s="118">
        <f>+PL!$AD$16</f>
        <v>-7537</v>
      </c>
      <c r="AA130" s="231">
        <f>+PL!AD16</f>
        <v>-7537</v>
      </c>
      <c r="AB130" s="231">
        <f t="shared" si="31"/>
        <v>0</v>
      </c>
      <c r="AC130" s="118">
        <f>+PL!$AE$16</f>
        <v>-2277</v>
      </c>
      <c r="AD130" s="231">
        <f>+PL!AE16</f>
        <v>-2277</v>
      </c>
      <c r="AE130" s="231">
        <f t="shared" si="34"/>
        <v>0</v>
      </c>
    </row>
    <row r="131" spans="1:31" ht="22.9" customHeight="1" thickBot="1" x14ac:dyDescent="0.25">
      <c r="A131" s="134" t="s">
        <v>408</v>
      </c>
      <c r="B131" s="134" t="s">
        <v>409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v>-229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98"/>
      <c r="Y131" s="193">
        <f t="shared" si="33"/>
        <v>0</v>
      </c>
      <c r="Z131" s="102">
        <v>0</v>
      </c>
      <c r="AA131" s="231"/>
      <c r="AB131" s="231">
        <f t="shared" si="31"/>
        <v>0</v>
      </c>
      <c r="AC131" s="102">
        <v>0</v>
      </c>
      <c r="AD131" s="231"/>
      <c r="AE131" s="231">
        <f t="shared" si="34"/>
        <v>0</v>
      </c>
    </row>
    <row r="132" spans="1:31" ht="14.65" customHeight="1" thickBot="1" x14ac:dyDescent="0.25">
      <c r="A132" s="135" t="s">
        <v>410</v>
      </c>
      <c r="B132" s="135" t="s">
        <v>411</v>
      </c>
      <c r="C132" s="132">
        <v>1793</v>
      </c>
      <c r="D132" s="132">
        <v>4793.1603053435119</v>
      </c>
      <c r="E132" s="132">
        <v>625</v>
      </c>
      <c r="F132" s="132">
        <v>485.29687825965811</v>
      </c>
      <c r="G132" s="132">
        <v>-4880</v>
      </c>
      <c r="H132" s="132">
        <v>-6462</v>
      </c>
      <c r="I132" s="132">
        <v>166</v>
      </c>
      <c r="J132" s="132">
        <v>340.93298554057037</v>
      </c>
      <c r="K132" s="132">
        <v>-1278.6416699999827</v>
      </c>
      <c r="L132" s="132">
        <v>-3991</v>
      </c>
      <c r="M132" s="132">
        <v>175.68812044244623</v>
      </c>
      <c r="N132" s="132">
        <v>1300.4016527191452</v>
      </c>
      <c r="O132" s="132">
        <v>438</v>
      </c>
      <c r="P132" s="132">
        <v>1349.4965202329968</v>
      </c>
      <c r="Q132" s="132">
        <v>668</v>
      </c>
      <c r="R132" s="132">
        <v>747.07551581288863</v>
      </c>
      <c r="S132" s="132">
        <v>-10433.297564549164</v>
      </c>
      <c r="T132" s="132">
        <v>-16277.987192137613</v>
      </c>
      <c r="U132" s="132">
        <v>1207</v>
      </c>
      <c r="V132" s="26">
        <v>3651</v>
      </c>
      <c r="W132" s="26">
        <f>+SUM(W129:W131)</f>
        <v>-623.96932349998315</v>
      </c>
      <c r="X132" s="198">
        <f>+PL!AC20</f>
        <v>-624</v>
      </c>
      <c r="Y132" s="193">
        <f t="shared" si="33"/>
        <v>3.0676500016852515E-2</v>
      </c>
      <c r="Z132" s="225">
        <f>+SUM(Z129:Z131)</f>
        <v>-4438</v>
      </c>
      <c r="AA132" s="231">
        <f>+PL!AD20</f>
        <v>-4438</v>
      </c>
      <c r="AB132" s="231">
        <f t="shared" si="31"/>
        <v>0</v>
      </c>
      <c r="AC132" s="26">
        <f>+SUM(AC129:AC131)</f>
        <v>-3172.9370616868123</v>
      </c>
      <c r="AD132" s="231">
        <f>+PL!AE20</f>
        <v>-3173</v>
      </c>
      <c r="AE132" s="231">
        <f t="shared" si="34"/>
        <v>6.2938313187714812E-2</v>
      </c>
    </row>
    <row r="133" spans="1:31" x14ac:dyDescent="0.2">
      <c r="A133" s="72" t="s">
        <v>412</v>
      </c>
      <c r="B133" s="72" t="s">
        <v>413</v>
      </c>
      <c r="C133" s="118">
        <v>353</v>
      </c>
      <c r="D133" s="118">
        <v>222</v>
      </c>
      <c r="E133" s="118">
        <v>0</v>
      </c>
      <c r="F133" s="118">
        <v>0</v>
      </c>
      <c r="G133" s="118">
        <v>0</v>
      </c>
      <c r="H133" s="118">
        <v>482</v>
      </c>
      <c r="I133" s="118">
        <v>0</v>
      </c>
      <c r="J133" s="118">
        <v>0</v>
      </c>
      <c r="K133" s="118">
        <v>0</v>
      </c>
      <c r="L133" s="118">
        <v>773</v>
      </c>
      <c r="M133" s="118">
        <v>0</v>
      </c>
      <c r="N133" s="118">
        <v>0</v>
      </c>
      <c r="O133" s="118">
        <v>0</v>
      </c>
      <c r="P133" s="118">
        <v>442</v>
      </c>
      <c r="Q133" s="118">
        <v>0</v>
      </c>
      <c r="R133" s="118">
        <v>0</v>
      </c>
      <c r="S133" s="118">
        <v>0</v>
      </c>
      <c r="T133" s="118">
        <v>843</v>
      </c>
      <c r="U133" s="118">
        <v>0</v>
      </c>
      <c r="V133" s="118">
        <v>0</v>
      </c>
      <c r="W133" s="118">
        <f>+PL!$AC$22</f>
        <v>0</v>
      </c>
      <c r="Y133" s="193">
        <f t="shared" si="33"/>
        <v>0</v>
      </c>
      <c r="Z133" s="118">
        <f>+PL!$AD$22</f>
        <v>-913</v>
      </c>
      <c r="AA133" s="232">
        <f>+PL!$AD$22</f>
        <v>-913</v>
      </c>
      <c r="AB133" s="231">
        <f t="shared" si="31"/>
        <v>0</v>
      </c>
      <c r="AC133" s="118">
        <f>+PL!$AE$22</f>
        <v>0</v>
      </c>
      <c r="AD133" s="232">
        <f>+PL!$AE$22</f>
        <v>0</v>
      </c>
      <c r="AE133" s="231">
        <f t="shared" si="34"/>
        <v>0</v>
      </c>
    </row>
    <row r="134" spans="1:31" ht="12" thickBot="1" x14ac:dyDescent="0.25">
      <c r="A134" s="137"/>
      <c r="B134" s="134"/>
      <c r="C134" s="116"/>
      <c r="D134" s="116"/>
      <c r="E134" s="116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Y134" s="193">
        <f t="shared" si="33"/>
        <v>0</v>
      </c>
      <c r="Z134" s="115"/>
      <c r="AA134" s="231"/>
      <c r="AB134" s="231">
        <f t="shared" si="31"/>
        <v>0</v>
      </c>
      <c r="AC134" s="115"/>
      <c r="AD134" s="231"/>
      <c r="AE134" s="231">
        <f t="shared" si="34"/>
        <v>0</v>
      </c>
    </row>
    <row r="135" spans="1:31" ht="12" thickBot="1" x14ac:dyDescent="0.25">
      <c r="A135" s="138" t="s">
        <v>414</v>
      </c>
      <c r="B135" s="138" t="s">
        <v>415</v>
      </c>
      <c r="C135" s="139">
        <v>2146</v>
      </c>
      <c r="D135" s="139">
        <v>5015</v>
      </c>
      <c r="E135" s="139">
        <v>625</v>
      </c>
      <c r="F135" s="139">
        <v>485.29687825965811</v>
      </c>
      <c r="G135" s="139">
        <v>-4880</v>
      </c>
      <c r="H135" s="139">
        <v>-5980</v>
      </c>
      <c r="I135" s="139">
        <v>166</v>
      </c>
      <c r="J135" s="139">
        <v>340.93298554057037</v>
      </c>
      <c r="K135" s="139">
        <v>-1278.6416699999827</v>
      </c>
      <c r="L135" s="139">
        <v>-3218</v>
      </c>
      <c r="M135" s="139">
        <v>175.68812044244623</v>
      </c>
      <c r="N135" s="139">
        <v>1300.4016527191452</v>
      </c>
      <c r="O135" s="139">
        <v>438</v>
      </c>
      <c r="P135" s="139">
        <v>1792</v>
      </c>
      <c r="Q135" s="139">
        <v>668</v>
      </c>
      <c r="R135" s="139">
        <v>747.07551581288863</v>
      </c>
      <c r="S135" s="139">
        <v>-10433.297564549164</v>
      </c>
      <c r="T135" s="139">
        <v>-15434.987192137613</v>
      </c>
      <c r="U135" s="139">
        <v>1207</v>
      </c>
      <c r="V135" s="139">
        <v>3651</v>
      </c>
      <c r="W135" s="139">
        <f>+SUM(W132:W134)</f>
        <v>-623.96932349998315</v>
      </c>
      <c r="X135" s="2">
        <f>+PL!AC30</f>
        <v>-624</v>
      </c>
      <c r="Y135" s="193">
        <f t="shared" si="33"/>
        <v>3.0676500016852515E-2</v>
      </c>
      <c r="Z135" s="139">
        <f>+SUM(Z132:Z134)</f>
        <v>-5351</v>
      </c>
      <c r="AA135" s="231">
        <f>+PL!AD30</f>
        <v>-5351</v>
      </c>
      <c r="AB135" s="231">
        <f t="shared" si="31"/>
        <v>0</v>
      </c>
      <c r="AC135" s="139">
        <f>+SUM(AC132:AC134)</f>
        <v>-3172.9370616868123</v>
      </c>
      <c r="AD135" s="231">
        <f>+PL!AE30</f>
        <v>-3173</v>
      </c>
      <c r="AE135" s="231">
        <f t="shared" si="34"/>
        <v>6.2938313187714812E-2</v>
      </c>
    </row>
    <row r="136" spans="1:31" s="170" customFormat="1" ht="12" thickTop="1" x14ac:dyDescent="0.25">
      <c r="A136" s="182"/>
      <c r="B136" s="182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R136" s="199"/>
    </row>
    <row r="137" spans="1:31" x14ac:dyDescent="0.2">
      <c r="B137" s="180"/>
      <c r="C137" s="30"/>
      <c r="D137" s="30"/>
      <c r="E137" s="117"/>
      <c r="F137" s="117"/>
      <c r="G137" s="117"/>
      <c r="H137" s="117"/>
      <c r="I137" s="117"/>
      <c r="J137" s="117"/>
    </row>
    <row r="138" spans="1:31" x14ac:dyDescent="0.2">
      <c r="B138" s="181"/>
      <c r="C138" s="36"/>
      <c r="D138" s="36"/>
      <c r="E138" s="36"/>
      <c r="F138" s="112"/>
      <c r="G138" s="112"/>
      <c r="H138" s="112"/>
      <c r="I138" s="112"/>
      <c r="J138" s="112"/>
      <c r="K138" s="112"/>
    </row>
    <row r="139" spans="1:31" x14ac:dyDescent="0.2">
      <c r="B139" s="179"/>
      <c r="C139" s="67"/>
      <c r="D139" s="67"/>
      <c r="E139" s="67"/>
      <c r="F139" s="1"/>
      <c r="G139" s="1"/>
      <c r="H139" s="1"/>
      <c r="I139" s="1"/>
      <c r="J139" s="1"/>
      <c r="K139" s="1"/>
    </row>
    <row r="144" spans="1:31" x14ac:dyDescent="0.2">
      <c r="F144" s="31"/>
      <c r="G144" s="31"/>
      <c r="H144" s="31"/>
      <c r="I144" s="31"/>
      <c r="J144" s="31"/>
      <c r="K144" s="31"/>
    </row>
    <row r="145" spans="6:11" x14ac:dyDescent="0.2">
      <c r="F145" s="31"/>
      <c r="G145" s="31"/>
      <c r="H145" s="31"/>
      <c r="I145" s="31"/>
      <c r="J145" s="31"/>
      <c r="K145" s="31"/>
    </row>
    <row r="146" spans="6:11" x14ac:dyDescent="0.2">
      <c r="F146" s="31"/>
      <c r="G146" s="31"/>
      <c r="H146" s="31"/>
      <c r="I146" s="31"/>
      <c r="J146" s="31"/>
      <c r="K146" s="31"/>
    </row>
    <row r="147" spans="6:11" x14ac:dyDescent="0.2">
      <c r="F147" s="31"/>
      <c r="G147" s="31"/>
      <c r="H147" s="31"/>
      <c r="I147" s="31"/>
      <c r="J147" s="31"/>
      <c r="K147" s="31"/>
    </row>
    <row r="148" spans="6:11" x14ac:dyDescent="0.2">
      <c r="F148" s="31"/>
      <c r="G148" s="31"/>
      <c r="H148" s="31"/>
      <c r="I148" s="31"/>
      <c r="J148" s="31"/>
      <c r="K148" s="31"/>
    </row>
    <row r="149" spans="6:11" x14ac:dyDescent="0.2">
      <c r="F149" s="31"/>
      <c r="G149" s="31"/>
      <c r="H149" s="31"/>
      <c r="I149" s="31"/>
      <c r="J149" s="31"/>
      <c r="K149" s="31"/>
    </row>
    <row r="150" spans="6:11" x14ac:dyDescent="0.2">
      <c r="F150" s="31"/>
      <c r="G150" s="31"/>
      <c r="H150" s="31"/>
      <c r="I150" s="31"/>
      <c r="J150" s="31"/>
      <c r="K150" s="31"/>
    </row>
  </sheetData>
  <mergeCells count="2">
    <mergeCell ref="B71:M71"/>
    <mergeCell ref="B92:N92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ae97cde-b9cb-4b62-a074-b944088483ff" xsi:nil="true"/>
    <lcf76f155ced4ddcb4097134ff3c332f xmlns="84d1fc6a-463a-4c3a-8f50-789a3c056a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8" ma:contentTypeDescription="Create a new document." ma:contentTypeScope="" ma:versionID="5a9a10be2c2d4c4c095a09faea1bd49b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69829d7a9fa7441e61d3cb95d4bab522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8ddb222-86de-4593-af2f-84732e6466fe}" ma:internalName="TaxCatchAll" ma:showField="CatchAllData" ma:web="3ae97cde-b9cb-4b62-a074-b94408848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1421fa5-ccfa-4c76-8ae6-b2cc696e9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64E90-9D05-4489-9E8C-9A8BE607CD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e97cde-b9cb-4b62-a074-b944088483ff"/>
    <ds:schemaRef ds:uri="84d1fc6a-463a-4c3a-8f50-789a3c056a7d"/>
  </ds:schemaRefs>
</ds:datastoreItem>
</file>

<file path=customXml/itemProps2.xml><?xml version="1.0" encoding="utf-8"?>
<ds:datastoreItem xmlns:ds="http://schemas.openxmlformats.org/officeDocument/2006/customXml" ds:itemID="{7DEE6E0F-F983-4DA6-B828-0E592D3CB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97</vt:i4>
      </vt:variant>
    </vt:vector>
  </HeadingPairs>
  <TitlesOfParts>
    <vt:vector size="102" baseType="lpstr">
      <vt:lpstr>BS</vt:lpstr>
      <vt:lpstr>CFS</vt:lpstr>
      <vt:lpstr>PL</vt:lpstr>
      <vt:lpstr>OPEX</vt:lpstr>
      <vt:lpstr>KPI</vt:lpstr>
      <vt:lpstr>PL!_Hlt112874753</vt:lpstr>
      <vt:lpstr>PL!_Hlt112874757</vt:lpstr>
      <vt:lpstr>BS!_Hlt112874767</vt:lpstr>
      <vt:lpstr>BS!_Hlt112874771</vt:lpstr>
      <vt:lpstr>BS!_Hlt112874776</vt:lpstr>
      <vt:lpstr>BS!_Hlt112874781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  <vt:lpstr>KPI!OLE_LINK13</vt:lpstr>
      <vt:lpstr>KPI!OLE_LINK15</vt:lpstr>
      <vt:lpstr>KPI!OLE_LINK17</vt:lpstr>
      <vt:lpstr>KPI!OLE_LINK18</vt:lpstr>
      <vt:lpstr>KPI!OLE_LINK25</vt:lpstr>
      <vt:lpstr>PL!OLE_LINK3</vt:lpstr>
      <vt:lpstr>OPEX!OLE_LINK4</vt:lpstr>
      <vt:lpstr>KPI!OLE_LINK8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Eimantas Gudonis</dc:creator>
  <cp:keywords/>
  <dc:description/>
  <cp:lastModifiedBy>Goda Lukoševičiūtė</cp:lastModifiedBy>
  <cp:revision/>
  <dcterms:created xsi:type="dcterms:W3CDTF">2019-02-22T14:03:05Z</dcterms:created>
  <dcterms:modified xsi:type="dcterms:W3CDTF">2023-06-01T06:30:38Z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  <property fmtid="{D5CDD505-2E9C-101B-9397-08002B2CF9AE}" pid="3" name="MediaServiceImageTags">
    <vt:lpwstr/>
  </property>
</Properties>
</file>